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oit\Documents\Benoit\CFTC\"/>
    </mc:Choice>
  </mc:AlternateContent>
  <workbookProtection workbookAlgorithmName="SHA-512" workbookHashValue="l0lhu40QmR7WwtvJYuwPXqEW4J71cloUZQDnOQOwK4GiW5qq86pgbT3p/TychO1T/jfibjvarO61TBK7UFcsUw==" workbookSaltValue="7ZRgmQKNq4j+HawacVwd8w==" workbookSpinCount="100000" lockStructure="1"/>
  <bookViews>
    <workbookView xWindow="0" yWindow="0" windowWidth="23040" windowHeight="9396"/>
  </bookViews>
  <sheets>
    <sheet name="Simulation CFTC" sheetId="3" r:id="rId1"/>
    <sheet name="Données globales PSA" sheetId="1" state="hidden" r:id="rId2"/>
    <sheet name="Valeurs moyennes" sheetId="2" state="hidden" r:id="rId3"/>
    <sheet name="Feuil1" sheetId="4" state="hidden" r:id="rId4"/>
  </sheets>
  <definedNames>
    <definedName name="_xlnm._FilterDatabase" localSheetId="1" hidden="1">'Données globales PSA'!#REF!</definedName>
  </definedNames>
  <calcPr calcId="152511"/>
</workbook>
</file>

<file path=xl/calcChain.xml><?xml version="1.0" encoding="utf-8"?>
<calcChain xmlns="http://schemas.openxmlformats.org/spreadsheetml/2006/main">
  <c r="F10" i="3" l="1"/>
  <c r="F12" i="3" s="1"/>
  <c r="C10" i="3"/>
  <c r="C12" i="3" s="1"/>
  <c r="F11" i="3"/>
  <c r="C4" i="3"/>
  <c r="C11" i="3" s="1"/>
  <c r="D2" i="1"/>
  <c r="I2" i="1" s="1"/>
  <c r="C13" i="3" l="1"/>
  <c r="C14" i="3" s="1"/>
  <c r="C15" i="3" s="1"/>
  <c r="F13" i="3"/>
  <c r="F14" i="3" s="1"/>
  <c r="F15" i="3" s="1"/>
  <c r="D25" i="1"/>
  <c r="E25" i="1" s="1"/>
  <c r="D24" i="1"/>
  <c r="E24" i="1" s="1"/>
  <c r="D23" i="1"/>
  <c r="E23" i="1" s="1"/>
  <c r="L23" i="1" s="1"/>
  <c r="D22" i="1"/>
  <c r="E22" i="1" s="1"/>
  <c r="D21" i="1"/>
  <c r="I21" i="1" s="1"/>
  <c r="J21" i="1" s="1"/>
  <c r="D20" i="1"/>
  <c r="I20" i="1" s="1"/>
  <c r="J20" i="1" s="1"/>
  <c r="D19" i="1"/>
  <c r="I19" i="1" s="1"/>
  <c r="J19" i="1" s="1"/>
  <c r="D18" i="1"/>
  <c r="I18" i="1" s="1"/>
  <c r="J18" i="1" s="1"/>
  <c r="D15" i="1"/>
  <c r="I15" i="1" s="1"/>
  <c r="J15" i="1" s="1"/>
  <c r="D14" i="1"/>
  <c r="I14" i="1" s="1"/>
  <c r="D13" i="1"/>
  <c r="I13" i="1" s="1"/>
  <c r="D12" i="1"/>
  <c r="I12" i="1" s="1"/>
  <c r="D11" i="1"/>
  <c r="I11" i="1" s="1"/>
  <c r="D10" i="1"/>
  <c r="I10" i="1" s="1"/>
  <c r="D9" i="1"/>
  <c r="I9" i="1" s="1"/>
  <c r="J2" i="1"/>
  <c r="D8" i="1"/>
  <c r="I8" i="1" s="1"/>
  <c r="J8" i="1" s="1"/>
  <c r="D7" i="1"/>
  <c r="I7" i="1" s="1"/>
  <c r="J7" i="1" s="1"/>
  <c r="D6" i="1"/>
  <c r="I6" i="1" s="1"/>
  <c r="D5" i="1"/>
  <c r="I5" i="1" s="1"/>
  <c r="J5" i="1" s="1"/>
  <c r="D4" i="1"/>
  <c r="I4" i="1" s="1"/>
  <c r="J4" i="1" s="1"/>
  <c r="D3" i="1"/>
  <c r="I3" i="1" s="1"/>
  <c r="J3" i="1" s="1"/>
  <c r="L22" i="1" l="1"/>
  <c r="L24" i="1"/>
  <c r="L25" i="1"/>
  <c r="I25" i="1"/>
  <c r="J25" i="1" s="1"/>
  <c r="S25" i="1" s="1"/>
  <c r="I22" i="1"/>
  <c r="J22" i="1" s="1"/>
  <c r="M22" i="1" s="1"/>
  <c r="I23" i="1"/>
  <c r="J23" i="1" s="1"/>
  <c r="I24" i="1"/>
  <c r="J24" i="1" s="1"/>
  <c r="M24" i="1" s="1"/>
  <c r="F25" i="1"/>
  <c r="G25" i="1" s="1"/>
  <c r="F24" i="1"/>
  <c r="G24" i="1" s="1"/>
  <c r="F23" i="1"/>
  <c r="G23" i="1" s="1"/>
  <c r="F22" i="1"/>
  <c r="G22" i="1" s="1"/>
  <c r="E2" i="1"/>
  <c r="M2" i="1" s="1"/>
  <c r="E14" i="1"/>
  <c r="E12" i="1"/>
  <c r="E10" i="1"/>
  <c r="E8" i="1"/>
  <c r="E6" i="1"/>
  <c r="E4" i="1"/>
  <c r="E15" i="1"/>
  <c r="E13" i="1"/>
  <c r="E11" i="1"/>
  <c r="E9" i="1"/>
  <c r="E7" i="1"/>
  <c r="E5" i="1"/>
  <c r="E3" i="1"/>
  <c r="E18" i="1"/>
  <c r="E19" i="1"/>
  <c r="E20" i="1"/>
  <c r="E21" i="1"/>
  <c r="J14" i="1"/>
  <c r="J13" i="1"/>
  <c r="J12" i="1"/>
  <c r="S7" i="1" l="1"/>
  <c r="L7" i="1"/>
  <c r="M7" i="1"/>
  <c r="N7" i="1" s="1"/>
  <c r="O7" i="1" s="1"/>
  <c r="P7" i="1" s="1"/>
  <c r="L10" i="1"/>
  <c r="S24" i="1"/>
  <c r="T24" i="1" s="1"/>
  <c r="U24" i="1" s="1"/>
  <c r="L9" i="1"/>
  <c r="M12" i="1"/>
  <c r="N12" i="1" s="1"/>
  <c r="O12" i="1" s="1"/>
  <c r="S12" i="1"/>
  <c r="L12" i="1"/>
  <c r="M23" i="1"/>
  <c r="N23" i="1" s="1"/>
  <c r="O23" i="1" s="1"/>
  <c r="S23" i="1"/>
  <c r="T23" i="1" s="1"/>
  <c r="U23" i="1" s="1"/>
  <c r="M21" i="1"/>
  <c r="S21" i="1"/>
  <c r="L21" i="1"/>
  <c r="L6" i="1"/>
  <c r="M20" i="1"/>
  <c r="N20" i="1" s="1"/>
  <c r="O20" i="1" s="1"/>
  <c r="P20" i="1" s="1"/>
  <c r="S20" i="1"/>
  <c r="L20" i="1"/>
  <c r="M5" i="1"/>
  <c r="N5" i="1" s="1"/>
  <c r="O5" i="1" s="1"/>
  <c r="P5" i="1" s="1"/>
  <c r="S5" i="1"/>
  <c r="L5" i="1"/>
  <c r="M13" i="1"/>
  <c r="N13" i="1" s="1"/>
  <c r="O13" i="1" s="1"/>
  <c r="P13" i="1" s="1"/>
  <c r="S13" i="1"/>
  <c r="L13" i="1"/>
  <c r="M8" i="1"/>
  <c r="N8" i="1" s="1"/>
  <c r="O8" i="1" s="1"/>
  <c r="P8" i="1" s="1"/>
  <c r="S8" i="1"/>
  <c r="L8" i="1"/>
  <c r="S2" i="1"/>
  <c r="T2" i="1" s="1"/>
  <c r="U2" i="1" s="1"/>
  <c r="V2" i="1" s="1"/>
  <c r="L2" i="1"/>
  <c r="N2" i="1"/>
  <c r="O2" i="1" s="1"/>
  <c r="S19" i="1"/>
  <c r="L19" i="1"/>
  <c r="M19" i="1"/>
  <c r="S15" i="1"/>
  <c r="L15" i="1"/>
  <c r="M15" i="1"/>
  <c r="N15" i="1" s="1"/>
  <c r="O15" i="1" s="1"/>
  <c r="P15" i="1" s="1"/>
  <c r="M18" i="1"/>
  <c r="S18" i="1"/>
  <c r="L18" i="1"/>
  <c r="M4" i="1"/>
  <c r="N4" i="1" s="1"/>
  <c r="O4" i="1" s="1"/>
  <c r="P4" i="1" s="1"/>
  <c r="S4" i="1"/>
  <c r="L4" i="1"/>
  <c r="M25" i="1"/>
  <c r="N25" i="1" s="1"/>
  <c r="O25" i="1" s="1"/>
  <c r="S3" i="1"/>
  <c r="L3" i="1"/>
  <c r="M3" i="1"/>
  <c r="N3" i="1" s="1"/>
  <c r="O3" i="1" s="1"/>
  <c r="P3" i="1" s="1"/>
  <c r="L11" i="1"/>
  <c r="S14" i="1"/>
  <c r="L14" i="1"/>
  <c r="M14" i="1"/>
  <c r="N14" i="1" s="1"/>
  <c r="O14" i="1" s="1"/>
  <c r="S22" i="1"/>
  <c r="T22" i="1" s="1"/>
  <c r="U22" i="1" s="1"/>
  <c r="T25" i="1"/>
  <c r="U25" i="1" s="1"/>
  <c r="N18" i="1"/>
  <c r="O18" i="1" s="1"/>
  <c r="P18" i="1" s="1"/>
  <c r="N24" i="1"/>
  <c r="O24" i="1" s="1"/>
  <c r="N22" i="1"/>
  <c r="O22" i="1" s="1"/>
  <c r="F14" i="1"/>
  <c r="G14" i="1" s="1"/>
  <c r="F2" i="1"/>
  <c r="G2" i="1" s="1"/>
  <c r="F12" i="1"/>
  <c r="G12" i="1" s="1"/>
  <c r="F8" i="1"/>
  <c r="G8" i="1" s="1"/>
  <c r="F4" i="1"/>
  <c r="G4" i="1" s="1"/>
  <c r="F7" i="1"/>
  <c r="G7" i="1" s="1"/>
  <c r="F15" i="1"/>
  <c r="G15" i="1" s="1"/>
  <c r="F3" i="1"/>
  <c r="G3" i="1" s="1"/>
  <c r="F5" i="1"/>
  <c r="G5" i="1" s="1"/>
  <c r="N21" i="1"/>
  <c r="O21" i="1" s="1"/>
  <c r="P21" i="1" s="1"/>
  <c r="F21" i="1"/>
  <c r="G21" i="1" s="1"/>
  <c r="N19" i="1"/>
  <c r="O19" i="1" s="1"/>
  <c r="P19" i="1" s="1"/>
  <c r="F19" i="1"/>
  <c r="G19" i="1" s="1"/>
  <c r="F20" i="1"/>
  <c r="G20" i="1" s="1"/>
  <c r="F18" i="1"/>
  <c r="G18" i="1" s="1"/>
  <c r="F13" i="1"/>
  <c r="G13" i="1" s="1"/>
  <c r="Q12" i="1" l="1"/>
  <c r="P12" i="1"/>
  <c r="Q25" i="1"/>
  <c r="P25" i="1"/>
  <c r="Q23" i="1"/>
  <c r="P23" i="1"/>
  <c r="Q22" i="1"/>
  <c r="P22" i="1"/>
  <c r="W25" i="1"/>
  <c r="V25" i="1"/>
  <c r="W23" i="1"/>
  <c r="V23" i="1"/>
  <c r="W22" i="1"/>
  <c r="V22" i="1"/>
  <c r="Q24" i="1"/>
  <c r="P24" i="1"/>
  <c r="Q14" i="1"/>
  <c r="P14" i="1"/>
  <c r="Q2" i="1"/>
  <c r="P2" i="1"/>
  <c r="W24" i="1"/>
  <c r="V24" i="1"/>
  <c r="Q18" i="1"/>
  <c r="Q5" i="1"/>
  <c r="Q7" i="1"/>
  <c r="Q4" i="1"/>
  <c r="Q15" i="1"/>
  <c r="W2" i="1"/>
  <c r="Q8" i="1"/>
  <c r="Q21" i="1"/>
  <c r="Q19" i="1"/>
  <c r="Q20" i="1"/>
  <c r="Q3" i="1"/>
  <c r="Q13" i="1"/>
  <c r="T7" i="1"/>
  <c r="U7" i="1" s="1"/>
  <c r="T20" i="1"/>
  <c r="U20" i="1" s="1"/>
  <c r="T14" i="1"/>
  <c r="U14" i="1" s="1"/>
  <c r="T21" i="1"/>
  <c r="U21" i="1" s="1"/>
  <c r="T19" i="1"/>
  <c r="U19" i="1" s="1"/>
  <c r="T8" i="1"/>
  <c r="U8" i="1" s="1"/>
  <c r="T5" i="1"/>
  <c r="U5" i="1" s="1"/>
  <c r="T12" i="1"/>
  <c r="U12" i="1" s="1"/>
  <c r="T3" i="1"/>
  <c r="U3" i="1" s="1"/>
  <c r="T18" i="1"/>
  <c r="U18" i="1" s="1"/>
  <c r="T13" i="1"/>
  <c r="U13" i="1" s="1"/>
  <c r="T4" i="1"/>
  <c r="U4" i="1" s="1"/>
  <c r="T15" i="1"/>
  <c r="U15" i="1" s="1"/>
  <c r="J11" i="1"/>
  <c r="J10" i="1"/>
  <c r="J9" i="1"/>
  <c r="J6" i="1"/>
  <c r="W15" i="1" l="1"/>
  <c r="V15" i="1"/>
  <c r="W7" i="1"/>
  <c r="V7" i="1"/>
  <c r="W4" i="1"/>
  <c r="V4" i="1"/>
  <c r="W21" i="1"/>
  <c r="V21" i="1"/>
  <c r="W18" i="1"/>
  <c r="V18" i="1"/>
  <c r="W8" i="1"/>
  <c r="V8" i="1"/>
  <c r="W20" i="1"/>
  <c r="V20" i="1"/>
  <c r="W3" i="1"/>
  <c r="V3" i="1"/>
  <c r="W19" i="1"/>
  <c r="V19" i="1"/>
  <c r="W12" i="1"/>
  <c r="V12" i="1"/>
  <c r="W13" i="1"/>
  <c r="V13" i="1"/>
  <c r="W5" i="1"/>
  <c r="V5" i="1"/>
  <c r="W14" i="1"/>
  <c r="V14" i="1"/>
  <c r="S9" i="1"/>
  <c r="T9" i="1" s="1"/>
  <c r="U9" i="1" s="1"/>
  <c r="V9" i="1" s="1"/>
  <c r="M9" i="1"/>
  <c r="N9" i="1" s="1"/>
  <c r="O9" i="1" s="1"/>
  <c r="M11" i="1"/>
  <c r="N11" i="1" s="1"/>
  <c r="O11" i="1" s="1"/>
  <c r="S11" i="1"/>
  <c r="T11" i="1" s="1"/>
  <c r="U11" i="1" s="1"/>
  <c r="V11" i="1" s="1"/>
  <c r="M6" i="1"/>
  <c r="N6" i="1" s="1"/>
  <c r="O6" i="1" s="1"/>
  <c r="S6" i="1"/>
  <c r="T6" i="1" s="1"/>
  <c r="U6" i="1" s="1"/>
  <c r="M10" i="1"/>
  <c r="N10" i="1" s="1"/>
  <c r="O10" i="1" s="1"/>
  <c r="S10" i="1"/>
  <c r="T10" i="1" s="1"/>
  <c r="U10" i="1" s="1"/>
  <c r="V10" i="1" s="1"/>
  <c r="F6" i="1"/>
  <c r="G6" i="1" s="1"/>
  <c r="F9" i="1"/>
  <c r="G9" i="1" s="1"/>
  <c r="F11" i="1"/>
  <c r="G11" i="1" s="1"/>
  <c r="F10" i="1"/>
  <c r="G10" i="1" s="1"/>
  <c r="Q10" i="1" l="1"/>
  <c r="P10" i="1"/>
  <c r="Q6" i="1"/>
  <c r="P6" i="1"/>
  <c r="W6" i="1"/>
  <c r="V6" i="1"/>
  <c r="Q9" i="1"/>
  <c r="P9" i="1"/>
  <c r="Q11" i="1"/>
  <c r="P11" i="1"/>
  <c r="W10" i="1"/>
  <c r="W11" i="1"/>
  <c r="W9" i="1"/>
</calcChain>
</file>

<file path=xl/sharedStrings.xml><?xml version="1.0" encoding="utf-8"?>
<sst xmlns="http://schemas.openxmlformats.org/spreadsheetml/2006/main" count="94" uniqueCount="45">
  <si>
    <t>IDV</t>
  </si>
  <si>
    <t>IDV +</t>
  </si>
  <si>
    <t>Coef</t>
  </si>
  <si>
    <t>Net mois</t>
  </si>
  <si>
    <t>Brut mois</t>
  </si>
  <si>
    <t>Brut an</t>
  </si>
  <si>
    <t>Net an</t>
  </si>
  <si>
    <t>Mois IDV</t>
  </si>
  <si>
    <t>Théo mois</t>
  </si>
  <si>
    <t>Durée</t>
  </si>
  <si>
    <t>%</t>
  </si>
  <si>
    <t>Effectifs</t>
  </si>
  <si>
    <t>Min</t>
  </si>
  <si>
    <t>% 24 mois</t>
  </si>
  <si>
    <t>% 12 mois</t>
  </si>
  <si>
    <t>Net actuel</t>
  </si>
  <si>
    <t>Net 24 mois</t>
  </si>
  <si>
    <t>Net 12 mois</t>
  </si>
  <si>
    <t>Coeff</t>
  </si>
  <si>
    <t>Brut mensuel</t>
  </si>
  <si>
    <t>Durée du congés sénior</t>
  </si>
  <si>
    <t>Données calculées</t>
  </si>
  <si>
    <t>Brut annuel</t>
  </si>
  <si>
    <t>Nombre de mois de l'IDV</t>
  </si>
  <si>
    <t>Ancienneté PSA (en années)</t>
  </si>
  <si>
    <t>Brut mensuel minimum</t>
  </si>
  <si>
    <t>Donnée contrat social</t>
  </si>
  <si>
    <t>Données concernant le collaborateur</t>
  </si>
  <si>
    <t>Montant brut annuel calculé</t>
  </si>
  <si>
    <t>Brut annuel (brut mensuel * 13)</t>
  </si>
  <si>
    <t>Complément de l'IDV</t>
  </si>
  <si>
    <t>% Contrat social</t>
  </si>
  <si>
    <t>Montant mensuel moyen</t>
  </si>
  <si>
    <t>% par rapport activité</t>
  </si>
  <si>
    <t>Durée du congés sénior (min 7 mois)</t>
  </si>
  <si>
    <t>O</t>
  </si>
  <si>
    <t>CSP (O,E,IC)</t>
  </si>
  <si>
    <t>IC</t>
  </si>
  <si>
    <t>E</t>
  </si>
  <si>
    <t>Votre ancienneté PSA en C5 ou en F4</t>
  </si>
  <si>
    <t>La durée du congé sénior en C7 ou F6</t>
  </si>
  <si>
    <t>Votre salaire mensuel (brut) en C3 ou votre salaire annuel (brut) en F3</t>
  </si>
  <si>
    <t xml:space="preserve">Votre catégorie socio professionnelle en C6 ou F5 (O pour Ouvrier, E pour ETAM et IC pour cadre) </t>
  </si>
  <si>
    <t>Si vous préférez saisir  votre salaire mensuel, utilisez le tableau de gauche. Utilisez celui de droite si vous préférez saisir votre salaire annuel</t>
  </si>
  <si>
    <t xml:space="preserve">Dans ces conditions, saisir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</si>
</sst>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9" fontId="0" fillId="0" borderId="0" xfId="0" applyNumberFormat="1"/>
    <xf numFmtId="0" fontId="0" fillId="0" borderId="0" xfId="0" applyFont="1"/>
    <xf numFmtId="1" fontId="0" fillId="0" borderId="0" xfId="0" applyNumberFormat="1" applyFont="1"/>
    <xf numFmtId="0" fontId="1" fillId="0" borderId="1" xfId="0" applyFont="1" applyBorder="1"/>
    <xf numFmtId="1" fontId="0" fillId="0" borderId="2" xfId="0" applyNumberFormat="1" applyFont="1" applyBorder="1"/>
    <xf numFmtId="0" fontId="1" fillId="0" borderId="3" xfId="0" applyFont="1" applyBorder="1"/>
    <xf numFmtId="1" fontId="0" fillId="0" borderId="4" xfId="0" applyNumberFormat="1" applyFont="1" applyBorder="1"/>
    <xf numFmtId="1" fontId="0" fillId="0" borderId="5" xfId="0" applyNumberFormat="1" applyFont="1" applyBorder="1"/>
    <xf numFmtId="1" fontId="0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1" fontId="0" fillId="0" borderId="11" xfId="0" applyNumberFormat="1" applyFont="1" applyBorder="1"/>
    <xf numFmtId="1" fontId="0" fillId="0" borderId="12" xfId="0" applyNumberFormat="1" applyFont="1" applyBorder="1"/>
    <xf numFmtId="1" fontId="0" fillId="0" borderId="11" xfId="0" applyNumberFormat="1" applyBorder="1"/>
    <xf numFmtId="1" fontId="0" fillId="0" borderId="13" xfId="0" applyNumberFormat="1" applyFont="1" applyBorder="1"/>
    <xf numFmtId="1" fontId="0" fillId="0" borderId="14" xfId="0" applyNumberFormat="1" applyFont="1" applyBorder="1"/>
    <xf numFmtId="1" fontId="0" fillId="0" borderId="15" xfId="0" applyNumberFormat="1" applyBorder="1"/>
    <xf numFmtId="0" fontId="1" fillId="0" borderId="16" xfId="0" applyFont="1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10" fontId="0" fillId="2" borderId="23" xfId="0" applyNumberFormat="1" applyFill="1" applyBorder="1"/>
    <xf numFmtId="2" fontId="0" fillId="2" borderId="23" xfId="0" applyNumberFormat="1" applyFill="1" applyBorder="1"/>
    <xf numFmtId="164" fontId="0" fillId="2" borderId="19" xfId="0" applyNumberFormat="1" applyFill="1" applyBorder="1"/>
    <xf numFmtId="165" fontId="0" fillId="2" borderId="21" xfId="1" applyNumberFormat="1" applyFont="1" applyFill="1" applyBorder="1"/>
    <xf numFmtId="165" fontId="0" fillId="2" borderId="19" xfId="1" applyNumberFormat="1" applyFont="1" applyFill="1" applyBorder="1"/>
    <xf numFmtId="165" fontId="0" fillId="0" borderId="27" xfId="1" applyNumberFormat="1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165" fontId="0" fillId="0" borderId="28" xfId="1" applyNumberFormat="1" applyFont="1" applyBorder="1" applyProtection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Population ouvrier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'Données globales PSA'!$B$1</c:f>
              <c:strCache>
                <c:ptCount val="1"/>
                <c:pt idx="0">
                  <c:v>Effectifs</c:v>
                </c:pt>
              </c:strCache>
            </c:strRef>
          </c:tx>
          <c:cat>
            <c:numRef>
              <c:f>'Données globales PSA'!$A$2:$A$15</c:f>
              <c:numCache>
                <c:formatCode>General</c:formatCode>
                <c:ptCount val="14"/>
                <c:pt idx="0">
                  <c:v>170</c:v>
                </c:pt>
                <c:pt idx="1">
                  <c:v>175</c:v>
                </c:pt>
                <c:pt idx="2">
                  <c:v>180</c:v>
                </c:pt>
                <c:pt idx="3">
                  <c:v>185</c:v>
                </c:pt>
                <c:pt idx="4">
                  <c:v>190</c:v>
                </c:pt>
                <c:pt idx="5">
                  <c:v>195</c:v>
                </c:pt>
                <c:pt idx="6">
                  <c:v>200</c:v>
                </c:pt>
                <c:pt idx="7">
                  <c:v>215</c:v>
                </c:pt>
                <c:pt idx="8">
                  <c:v>225</c:v>
                </c:pt>
                <c:pt idx="9">
                  <c:v>240</c:v>
                </c:pt>
                <c:pt idx="10">
                  <c:v>255</c:v>
                </c:pt>
                <c:pt idx="11">
                  <c:v>270</c:v>
                </c:pt>
                <c:pt idx="12">
                  <c:v>285</c:v>
                </c:pt>
                <c:pt idx="13">
                  <c:v>305</c:v>
                </c:pt>
              </c:numCache>
            </c:numRef>
          </c:cat>
          <c:val>
            <c:numRef>
              <c:f>'Données globales PSA'!$B$2:$B$15</c:f>
              <c:numCache>
                <c:formatCode>General</c:formatCode>
                <c:ptCount val="14"/>
                <c:pt idx="0">
                  <c:v>633</c:v>
                </c:pt>
                <c:pt idx="1">
                  <c:v>1258</c:v>
                </c:pt>
                <c:pt idx="2">
                  <c:v>1492</c:v>
                </c:pt>
                <c:pt idx="3">
                  <c:v>2118</c:v>
                </c:pt>
                <c:pt idx="4">
                  <c:v>4076</c:v>
                </c:pt>
                <c:pt idx="5">
                  <c:v>3450</c:v>
                </c:pt>
                <c:pt idx="6">
                  <c:v>4654</c:v>
                </c:pt>
                <c:pt idx="7">
                  <c:v>4485</c:v>
                </c:pt>
                <c:pt idx="8">
                  <c:v>4412</c:v>
                </c:pt>
                <c:pt idx="9">
                  <c:v>4616</c:v>
                </c:pt>
                <c:pt idx="10">
                  <c:v>3562</c:v>
                </c:pt>
                <c:pt idx="11">
                  <c:v>1510</c:v>
                </c:pt>
                <c:pt idx="12">
                  <c:v>576</c:v>
                </c:pt>
                <c:pt idx="1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795464"/>
        <c:axId val="242795072"/>
      </c:areaChart>
      <c:lineChart>
        <c:grouping val="standard"/>
        <c:varyColors val="0"/>
        <c:ser>
          <c:idx val="2"/>
          <c:order val="1"/>
          <c:tx>
            <c:strRef>
              <c:f>'Données globales PSA'!$Q$1</c:f>
              <c:strCache>
                <c:ptCount val="1"/>
                <c:pt idx="0">
                  <c:v>% 24 mois</c:v>
                </c:pt>
              </c:strCache>
            </c:strRef>
          </c:tx>
          <c:marker>
            <c:symbol val="none"/>
          </c:marker>
          <c:val>
            <c:numRef>
              <c:f>'Données globales PSA'!$Q$2:$Q$15</c:f>
              <c:numCache>
                <c:formatCode>0%</c:formatCode>
                <c:ptCount val="14"/>
                <c:pt idx="0">
                  <c:v>0.88771228771228772</c:v>
                </c:pt>
                <c:pt idx="1">
                  <c:v>0.87692307692307692</c:v>
                </c:pt>
                <c:pt idx="2">
                  <c:v>0.8402714932126697</c:v>
                </c:pt>
                <c:pt idx="3">
                  <c:v>0.81758241758241756</c:v>
                </c:pt>
                <c:pt idx="4">
                  <c:v>0.78251748251748265</c:v>
                </c:pt>
                <c:pt idx="5">
                  <c:v>0.7661538461538463</c:v>
                </c:pt>
                <c:pt idx="6">
                  <c:v>0.74615384615384617</c:v>
                </c:pt>
                <c:pt idx="7">
                  <c:v>0.74615384615384628</c:v>
                </c:pt>
                <c:pt idx="8">
                  <c:v>0.74615384615384606</c:v>
                </c:pt>
                <c:pt idx="9">
                  <c:v>0.74615384615384606</c:v>
                </c:pt>
                <c:pt idx="10">
                  <c:v>0.74615384615384617</c:v>
                </c:pt>
                <c:pt idx="11">
                  <c:v>0.74615384615384606</c:v>
                </c:pt>
                <c:pt idx="12">
                  <c:v>0.74615384615384606</c:v>
                </c:pt>
                <c:pt idx="13">
                  <c:v>0.74615384615384606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'Données globales PSA'!$W$1</c:f>
              <c:strCache>
                <c:ptCount val="1"/>
                <c:pt idx="0">
                  <c:v>% 12 mois</c:v>
                </c:pt>
              </c:strCache>
            </c:strRef>
          </c:tx>
          <c:marker>
            <c:symbol val="none"/>
          </c:marker>
          <c:val>
            <c:numRef>
              <c:f>'Données globales PSA'!$W$2:$W$15</c:f>
              <c:numCache>
                <c:formatCode>0%</c:formatCode>
                <c:ptCount val="14"/>
                <c:pt idx="0">
                  <c:v>0.93386613386613382</c:v>
                </c:pt>
                <c:pt idx="1">
                  <c:v>0.92307692307692313</c:v>
                </c:pt>
                <c:pt idx="2">
                  <c:v>0.88642533936651591</c:v>
                </c:pt>
                <c:pt idx="3">
                  <c:v>0.86373626373626389</c:v>
                </c:pt>
                <c:pt idx="4">
                  <c:v>0.82867132867132864</c:v>
                </c:pt>
                <c:pt idx="5">
                  <c:v>0.81230769230769229</c:v>
                </c:pt>
                <c:pt idx="6">
                  <c:v>0.79230769230769227</c:v>
                </c:pt>
                <c:pt idx="7">
                  <c:v>0.79230769230769227</c:v>
                </c:pt>
                <c:pt idx="8">
                  <c:v>0.79230769230769216</c:v>
                </c:pt>
                <c:pt idx="9">
                  <c:v>0.79230769230769227</c:v>
                </c:pt>
                <c:pt idx="10">
                  <c:v>0.79230769230769249</c:v>
                </c:pt>
                <c:pt idx="11">
                  <c:v>0.79230769230769205</c:v>
                </c:pt>
                <c:pt idx="12">
                  <c:v>0.79230769230769227</c:v>
                </c:pt>
                <c:pt idx="13">
                  <c:v>0.79230769230769227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94288"/>
        <c:axId val="242794680"/>
      </c:lineChart>
      <c:catAx>
        <c:axId val="242794288"/>
        <c:scaling>
          <c:orientation val="minMax"/>
        </c:scaling>
        <c:delete val="0"/>
        <c:axPos val="b"/>
        <c:majorTickMark val="none"/>
        <c:minorTickMark val="none"/>
        <c:tickLblPos val="low"/>
        <c:crossAx val="242794680"/>
        <c:crosses val="autoZero"/>
        <c:auto val="0"/>
        <c:lblAlgn val="ctr"/>
        <c:lblOffset val="100"/>
        <c:noMultiLvlLbl val="0"/>
      </c:catAx>
      <c:valAx>
        <c:axId val="242794680"/>
        <c:scaling>
          <c:orientation val="minMax"/>
          <c:max val="1"/>
          <c:min val="0.70000000000000007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794288"/>
        <c:crosses val="autoZero"/>
        <c:crossBetween val="between"/>
      </c:valAx>
      <c:valAx>
        <c:axId val="242795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42795464"/>
        <c:crosses val="max"/>
        <c:crossBetween val="between"/>
      </c:valAx>
      <c:catAx>
        <c:axId val="24279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795072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</xdr:row>
      <xdr:rowOff>129540</xdr:rowOff>
    </xdr:from>
    <xdr:to>
      <xdr:col>4</xdr:col>
      <xdr:colOff>144780</xdr:colOff>
      <xdr:row>9</xdr:row>
      <xdr:rowOff>99060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883920"/>
          <a:ext cx="9906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26</xdr:row>
      <xdr:rowOff>71435</xdr:rowOff>
    </xdr:from>
    <xdr:to>
      <xdr:col>15</xdr:col>
      <xdr:colOff>238125</xdr:colOff>
      <xdr:row>55</xdr:row>
      <xdr:rowOff>0</xdr:rowOff>
    </xdr:to>
    <xdr:graphicFrame macro="">
      <xdr:nvGraphicFramePr>
        <xdr:cNvPr id="2" name="Graphique 1" descr="170 175&#10;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zoomScaleNormal="100" workbookViewId="0"/>
  </sheetViews>
  <sheetFormatPr baseColWidth="10" defaultRowHeight="14.4" x14ac:dyDescent="0.3"/>
  <cols>
    <col min="1" max="1" width="3.109375" customWidth="1"/>
    <col min="2" max="2" width="33.6640625" bestFit="1" customWidth="1"/>
    <col min="3" max="3" width="11.88671875" bestFit="1" customWidth="1"/>
    <col min="5" max="5" width="35.88671875" customWidth="1"/>
    <col min="6" max="6" width="11.88671875" bestFit="1" customWidth="1"/>
    <col min="8" max="8" width="22.109375" bestFit="1" customWidth="1"/>
  </cols>
  <sheetData>
    <row r="1" spans="2:9" ht="15" thickBot="1" x14ac:dyDescent="0.35"/>
    <row r="2" spans="2:9" ht="15" thickBot="1" x14ac:dyDescent="0.35">
      <c r="B2" s="43" t="s">
        <v>27</v>
      </c>
      <c r="C2" s="44"/>
      <c r="E2" s="43" t="s">
        <v>27</v>
      </c>
      <c r="F2" s="44"/>
      <c r="H2" s="41" t="s">
        <v>26</v>
      </c>
      <c r="I2" s="42"/>
    </row>
    <row r="3" spans="2:9" x14ac:dyDescent="0.3">
      <c r="B3" s="24" t="s">
        <v>19</v>
      </c>
      <c r="C3" s="34">
        <v>2000</v>
      </c>
      <c r="E3" s="24" t="s">
        <v>22</v>
      </c>
      <c r="F3" s="34">
        <v>35000</v>
      </c>
      <c r="H3" s="26" t="s">
        <v>25</v>
      </c>
      <c r="I3" s="33">
        <v>1800</v>
      </c>
    </row>
    <row r="4" spans="2:9" ht="15" thickBot="1" x14ac:dyDescent="0.35">
      <c r="B4" s="24" t="s">
        <v>29</v>
      </c>
      <c r="C4" s="38">
        <f>C3*13</f>
        <v>26000</v>
      </c>
      <c r="E4" s="24" t="s">
        <v>24</v>
      </c>
      <c r="F4" s="35">
        <v>40</v>
      </c>
      <c r="H4" s="28" t="s">
        <v>31</v>
      </c>
      <c r="I4" s="30">
        <v>0.7</v>
      </c>
    </row>
    <row r="5" spans="2:9" x14ac:dyDescent="0.3">
      <c r="B5" s="24" t="s">
        <v>24</v>
      </c>
      <c r="C5" s="35">
        <v>40</v>
      </c>
      <c r="E5" s="24" t="s">
        <v>36</v>
      </c>
      <c r="F5" s="36" t="s">
        <v>37</v>
      </c>
    </row>
    <row r="6" spans="2:9" ht="15" thickBot="1" x14ac:dyDescent="0.35">
      <c r="B6" s="24" t="s">
        <v>36</v>
      </c>
      <c r="C6" s="36" t="s">
        <v>35</v>
      </c>
      <c r="E6" s="25" t="s">
        <v>20</v>
      </c>
      <c r="F6" s="37">
        <v>24</v>
      </c>
    </row>
    <row r="7" spans="2:9" ht="15" thickBot="1" x14ac:dyDescent="0.35">
      <c r="B7" s="25" t="s">
        <v>34</v>
      </c>
      <c r="C7" s="37">
        <v>24</v>
      </c>
    </row>
    <row r="8" spans="2:9" ht="15" thickBot="1" x14ac:dyDescent="0.35"/>
    <row r="9" spans="2:9" ht="15" thickBot="1" x14ac:dyDescent="0.35">
      <c r="B9" s="41" t="s">
        <v>21</v>
      </c>
      <c r="C9" s="42"/>
      <c r="E9" s="41" t="s">
        <v>21</v>
      </c>
      <c r="F9" s="42"/>
    </row>
    <row r="10" spans="2:9" x14ac:dyDescent="0.3">
      <c r="B10" s="26" t="s">
        <v>23</v>
      </c>
      <c r="C10" s="31">
        <f>(((C6="O")+(C6="E"))*(((C5&gt;1)*0.5)+((C5&gt;4)*0.5)+(C5&gt;9)+((C5&gt;14)*0.5)+((C5&gt;19)*0.5)+((C5&gt;24)*0.5)+((C5&gt;29)*0.5)+(C5&gt;34)+(C5&gt;39)))+((C6="IC")*(((C5&gt;1)*0.5)+((C5&gt;4)*0.5)+((C5&gt;5)*0.2)+((C5&gt;6)*0.2)+((C5&gt;7)*0.2)+((C5&gt;8)*0.2)+((C5&gt;9)*0.2)+(((C5-10)&lt;25)*((C5-10)&gt;0)*0.1*(C5-10))+(3*(C5&gt;34))+(C5&gt;39)))</f>
        <v>6</v>
      </c>
      <c r="E10" s="26" t="s">
        <v>23</v>
      </c>
      <c r="F10" s="31">
        <f>(((F5="O")+(F5="E"))*(((F4&gt;1)*0.5)+((F4&gt;4)*0.5)+(F4&gt;9)+((F4&gt;14)*0.5)+((F4&gt;19)*0.5)+((F4&gt;24)*0.5)+((F4&gt;29)*0.5)+(F4&gt;34)+(F4&gt;39)))+((F5="IC")*(((F4&gt;1)*0.5)+((F4&gt;4)*0.5)+((F4&gt;5)*0.2)+((F4&gt;6)*0.2)+((F4&gt;7)*0.2)+((F4&gt;8)*0.2)+((F4&gt;9)*0.2)+(((F4-10)&lt;25)*((F4-10)&gt;0)*0.1*(F4-10))+(3*(F4&gt;34))+(F4&gt;39)))</f>
        <v>6</v>
      </c>
    </row>
    <row r="11" spans="2:9" x14ac:dyDescent="0.3">
      <c r="B11" s="27" t="s">
        <v>28</v>
      </c>
      <c r="C11" s="32">
        <f>MAX((C4*I4),(I3*12))</f>
        <v>21600</v>
      </c>
      <c r="E11" s="27" t="s">
        <v>28</v>
      </c>
      <c r="F11" s="32">
        <f>MAX((F3*I4),(I3*12))</f>
        <v>24500</v>
      </c>
    </row>
    <row r="12" spans="2:9" x14ac:dyDescent="0.3">
      <c r="B12" s="27" t="s">
        <v>30</v>
      </c>
      <c r="C12" s="32">
        <f>0.2*C10*C3</f>
        <v>2400.0000000000005</v>
      </c>
      <c r="E12" s="27" t="s">
        <v>30</v>
      </c>
      <c r="F12" s="32">
        <f>0.2*(F10/13)*F3</f>
        <v>3230.7692307692309</v>
      </c>
    </row>
    <row r="13" spans="2:9" x14ac:dyDescent="0.3">
      <c r="B13" s="27" t="s">
        <v>32</v>
      </c>
      <c r="C13" s="32">
        <f>(C11/12)+(C12/C7)</f>
        <v>1900</v>
      </c>
      <c r="E13" s="27" t="s">
        <v>32</v>
      </c>
      <c r="F13" s="32">
        <f>(F11/12)+(F12/F6)</f>
        <v>2176.2820512820513</v>
      </c>
    </row>
    <row r="14" spans="2:9" x14ac:dyDescent="0.3">
      <c r="B14" s="27" t="s">
        <v>22</v>
      </c>
      <c r="C14" s="32">
        <f>C13*12</f>
        <v>22800</v>
      </c>
      <c r="E14" s="27" t="s">
        <v>22</v>
      </c>
      <c r="F14" s="32">
        <f>F13*12</f>
        <v>26115.384615384617</v>
      </c>
    </row>
    <row r="15" spans="2:9" ht="15" thickBot="1" x14ac:dyDescent="0.35">
      <c r="B15" s="28" t="s">
        <v>33</v>
      </c>
      <c r="C15" s="29">
        <f>C14/C4</f>
        <v>0.87692307692307692</v>
      </c>
      <c r="E15" s="28" t="s">
        <v>33</v>
      </c>
      <c r="F15" s="29">
        <f>F14/F3</f>
        <v>0.74615384615384617</v>
      </c>
    </row>
    <row r="19" spans="2:4" x14ac:dyDescent="0.3">
      <c r="B19" s="39" t="s">
        <v>43</v>
      </c>
      <c r="C19" s="1"/>
      <c r="D19" s="1"/>
    </row>
    <row r="20" spans="2:4" x14ac:dyDescent="0.3">
      <c r="B20" s="40" t="s">
        <v>44</v>
      </c>
      <c r="C20" s="5" t="s">
        <v>41</v>
      </c>
      <c r="D20" s="1"/>
    </row>
    <row r="21" spans="2:4" x14ac:dyDescent="0.3">
      <c r="B21" s="5"/>
      <c r="C21" s="5" t="s">
        <v>39</v>
      </c>
      <c r="D21" s="1"/>
    </row>
    <row r="22" spans="2:4" x14ac:dyDescent="0.3">
      <c r="B22" s="5"/>
      <c r="C22" s="5" t="s">
        <v>42</v>
      </c>
      <c r="D22" s="1"/>
    </row>
    <row r="23" spans="2:4" x14ac:dyDescent="0.3">
      <c r="B23" s="5"/>
      <c r="C23" s="5" t="s">
        <v>40</v>
      </c>
      <c r="D23" s="1"/>
    </row>
  </sheetData>
  <sheetProtection algorithmName="SHA-512" hashValue="jgZMGRgEHeLq8XRkzAxkwPuzdenQn1aZYfsKa8/U1YYCvDACNXUEdrz+XOuY4YSnEOlDAhuNypmCqWWGnKpzTw==" saltValue="jDZGVSL29a0Jl1kwlih8yg==" spinCount="100000" sheet="1" objects="1" scenarios="1"/>
  <mergeCells count="5">
    <mergeCell ref="E9:F9"/>
    <mergeCell ref="B2:C2"/>
    <mergeCell ref="H2:I2"/>
    <mergeCell ref="B9:C9"/>
    <mergeCell ref="E2:F2"/>
  </mergeCells>
  <dataValidations count="2">
    <dataValidation allowBlank="1" showInputMessage="1" showErrorMessage="1" promptTitle="Domaine de validité" prompt="La donnée saisie doit être supérieure à 7 mois et inférieure ou égale à 36 mois_x000a_" sqref="C7"/>
    <dataValidation allowBlank="1" showInputMessage="1" showErrorMessage="1" promptTitle="Domaine de validité" prompt="La donnée saisie doit être supérieure à 7 mois et inférieure ou égale à 36 mois" sqref="F6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&amp;CSIMULATION CFTC</oddHead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Feuil1!$B$3:$B$5</xm:f>
          </x14:formula1>
          <xm:sqref>C6 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zoomScale="90" zoomScaleNormal="90" workbookViewId="0">
      <selection activeCell="M3" sqref="M3"/>
    </sheetView>
  </sheetViews>
  <sheetFormatPr baseColWidth="10" defaultRowHeight="14.4" x14ac:dyDescent="0.3"/>
  <cols>
    <col min="1" max="1" width="5.109375" bestFit="1" customWidth="1"/>
    <col min="2" max="2" width="8.33203125" bestFit="1" customWidth="1"/>
    <col min="3" max="3" width="9" bestFit="1" customWidth="1"/>
    <col min="4" max="4" width="9.44140625" bestFit="1" customWidth="1"/>
    <col min="5" max="5" width="7.33203125" bestFit="1" customWidth="1"/>
    <col min="6" max="6" width="6.88671875" bestFit="1" customWidth="1"/>
    <col min="7" max="8" width="9" bestFit="1" customWidth="1"/>
    <col min="9" max="9" width="6.6640625" bestFit="1" customWidth="1"/>
    <col min="10" max="10" width="5.5546875" bestFit="1" customWidth="1"/>
    <col min="11" max="11" width="6.44140625" bestFit="1" customWidth="1"/>
    <col min="12" max="12" width="10.109375" bestFit="1" customWidth="1"/>
    <col min="13" max="13" width="9.44140625" bestFit="1" customWidth="1"/>
    <col min="14" max="14" width="7.33203125" bestFit="1" customWidth="1"/>
    <col min="15" max="15" width="6.88671875" bestFit="1" customWidth="1"/>
    <col min="16" max="16" width="9" bestFit="1" customWidth="1"/>
    <col min="17" max="17" width="4.5546875" bestFit="1" customWidth="1"/>
    <col min="18" max="18" width="6.44140625" bestFit="1" customWidth="1"/>
    <col min="19" max="19" width="9.44140625" bestFit="1" customWidth="1"/>
    <col min="20" max="20" width="7.33203125" bestFit="1" customWidth="1"/>
    <col min="21" max="21" width="6.88671875" bestFit="1" customWidth="1"/>
    <col min="22" max="22" width="9" bestFit="1" customWidth="1"/>
    <col min="23" max="23" width="4.5546875" bestFit="1" customWidth="1"/>
    <col min="24" max="24" width="5.109375" bestFit="1" customWidth="1"/>
    <col min="25" max="25" width="5.5546875" bestFit="1" customWidth="1"/>
  </cols>
  <sheetData>
    <row r="1" spans="1:25" x14ac:dyDescent="0.3">
      <c r="A1" s="1" t="s">
        <v>2</v>
      </c>
      <c r="B1" s="1" t="s">
        <v>11</v>
      </c>
      <c r="C1" s="1" t="s">
        <v>3</v>
      </c>
      <c r="D1" s="1" t="s">
        <v>4</v>
      </c>
      <c r="E1" s="2" t="s">
        <v>5</v>
      </c>
      <c r="F1" s="2" t="s">
        <v>6</v>
      </c>
      <c r="G1" s="2" t="s">
        <v>3</v>
      </c>
      <c r="H1" s="2" t="s">
        <v>7</v>
      </c>
      <c r="I1" s="2" t="s">
        <v>0</v>
      </c>
      <c r="J1" s="2" t="s">
        <v>1</v>
      </c>
      <c r="K1" s="2" t="s">
        <v>9</v>
      </c>
      <c r="L1" s="2" t="s">
        <v>8</v>
      </c>
      <c r="M1" s="2" t="s">
        <v>4</v>
      </c>
      <c r="N1" s="2" t="s">
        <v>5</v>
      </c>
      <c r="O1" s="2" t="s">
        <v>6</v>
      </c>
      <c r="P1" s="2" t="s">
        <v>3</v>
      </c>
      <c r="Q1" s="2" t="s">
        <v>13</v>
      </c>
      <c r="R1" s="2" t="s">
        <v>9</v>
      </c>
      <c r="S1" s="2" t="s">
        <v>4</v>
      </c>
      <c r="T1" s="2" t="s">
        <v>5</v>
      </c>
      <c r="U1" s="2" t="s">
        <v>6</v>
      </c>
      <c r="V1" s="2" t="s">
        <v>3</v>
      </c>
      <c r="W1" s="2" t="s">
        <v>14</v>
      </c>
      <c r="X1" s="2" t="s">
        <v>2</v>
      </c>
      <c r="Y1" s="2" t="s">
        <v>12</v>
      </c>
    </row>
    <row r="2" spans="1:25" x14ac:dyDescent="0.3">
      <c r="A2" s="1">
        <v>170</v>
      </c>
      <c r="B2" s="5">
        <v>633</v>
      </c>
      <c r="C2" s="5">
        <v>1540</v>
      </c>
      <c r="D2" s="6">
        <f>C2/$X$2</f>
        <v>1974.3589743589744</v>
      </c>
      <c r="E2" s="3">
        <f>D2*13</f>
        <v>25666.666666666668</v>
      </c>
      <c r="F2" s="3">
        <f t="shared" ref="F2:F15" si="0">E2*$X$2</f>
        <v>20020</v>
      </c>
      <c r="G2" s="3">
        <f>F2/12</f>
        <v>1668.3333333333333</v>
      </c>
      <c r="H2" s="3">
        <v>6</v>
      </c>
      <c r="I2" s="3">
        <f>H2*D2</f>
        <v>11846.153846153846</v>
      </c>
      <c r="J2" s="3">
        <f t="shared" ref="J2:J15" si="1">I2*0.2</f>
        <v>2369.2307692307691</v>
      </c>
      <c r="K2" s="3">
        <v>24</v>
      </c>
      <c r="L2" s="3">
        <f>(0.7*$E2)/12</f>
        <v>1497.2222222222224</v>
      </c>
      <c r="M2" s="3">
        <f>(MAX(((0.7*$E2)/12),$Y$2))+$J2/$K2</f>
        <v>1898.7179487179487</v>
      </c>
      <c r="N2" s="3">
        <f t="shared" ref="N2:N15" si="2">M2*12</f>
        <v>22784.615384615383</v>
      </c>
      <c r="O2" s="3">
        <f t="shared" ref="O2:O15" si="3">N2*$X$2</f>
        <v>17772</v>
      </c>
      <c r="P2" s="3">
        <f>O2/12</f>
        <v>1481</v>
      </c>
      <c r="Q2" s="4">
        <f>O2/$F2</f>
        <v>0.88771228771228772</v>
      </c>
      <c r="R2" s="3">
        <v>12</v>
      </c>
      <c r="S2" s="3">
        <f t="shared" ref="S2:S15" si="4">(MAX(((0.7*$E2)/12),$Y$2))+$J2/$R2</f>
        <v>1997.4358974358975</v>
      </c>
      <c r="T2" s="3">
        <f t="shared" ref="T2:T15" si="5">S2*12</f>
        <v>23969.23076923077</v>
      </c>
      <c r="U2" s="3">
        <f t="shared" ref="U2:U15" si="6">T2*$X$2</f>
        <v>18696</v>
      </c>
      <c r="V2" s="3">
        <f>U2/12</f>
        <v>1558</v>
      </c>
      <c r="W2" s="4">
        <f t="shared" ref="W2:W15" si="7">U2/$F2</f>
        <v>0.93386613386613382</v>
      </c>
      <c r="X2">
        <v>0.78</v>
      </c>
      <c r="Y2">
        <v>1800</v>
      </c>
    </row>
    <row r="3" spans="1:25" x14ac:dyDescent="0.3">
      <c r="A3" s="1">
        <v>175</v>
      </c>
      <c r="B3" s="5">
        <v>1258</v>
      </c>
      <c r="C3" s="5">
        <v>1560</v>
      </c>
      <c r="D3" s="6">
        <f t="shared" ref="D3:D15" si="8">C3/$X$2</f>
        <v>2000</v>
      </c>
      <c r="E3" s="3">
        <f t="shared" ref="E3:E15" si="9">D3*13</f>
        <v>26000</v>
      </c>
      <c r="F3" s="3">
        <f t="shared" si="0"/>
        <v>20280</v>
      </c>
      <c r="G3" s="3">
        <f t="shared" ref="G3:G15" si="10">F3/12</f>
        <v>1690</v>
      </c>
      <c r="H3" s="3">
        <v>6</v>
      </c>
      <c r="I3" s="3">
        <f t="shared" ref="I3:I15" si="11">H3*D3</f>
        <v>12000</v>
      </c>
      <c r="J3" s="3">
        <f t="shared" si="1"/>
        <v>2400</v>
      </c>
      <c r="K3" s="3">
        <v>24</v>
      </c>
      <c r="L3" s="3">
        <f t="shared" ref="L3:L15" si="12">(0.7*$E3)/12</f>
        <v>1516.6666666666667</v>
      </c>
      <c r="M3" s="3">
        <f t="shared" ref="M3:M15" si="13">(MAX(((0.7*$E3)/12),$Y$2))+$J3/$K3</f>
        <v>1900</v>
      </c>
      <c r="N3" s="3">
        <f t="shared" si="2"/>
        <v>22800</v>
      </c>
      <c r="O3" s="3">
        <f t="shared" si="3"/>
        <v>17784</v>
      </c>
      <c r="P3" s="3">
        <f t="shared" ref="P3:P15" si="14">O3/12</f>
        <v>1482</v>
      </c>
      <c r="Q3" s="4">
        <f t="shared" ref="Q3:Q15" si="15">O3/$F3</f>
        <v>0.87692307692307692</v>
      </c>
      <c r="R3" s="3">
        <v>12</v>
      </c>
      <c r="S3" s="3">
        <f t="shared" si="4"/>
        <v>2000</v>
      </c>
      <c r="T3" s="3">
        <f t="shared" si="5"/>
        <v>24000</v>
      </c>
      <c r="U3" s="3">
        <f t="shared" si="6"/>
        <v>18720</v>
      </c>
      <c r="V3" s="3">
        <f t="shared" ref="V3:V15" si="16">U3/12</f>
        <v>1560</v>
      </c>
      <c r="W3" s="4">
        <f t="shared" si="7"/>
        <v>0.92307692307692313</v>
      </c>
    </row>
    <row r="4" spans="1:25" x14ac:dyDescent="0.3">
      <c r="A4" s="1">
        <v>180</v>
      </c>
      <c r="B4" s="5">
        <v>1492</v>
      </c>
      <c r="C4" s="5">
        <v>1632</v>
      </c>
      <c r="D4" s="6">
        <f t="shared" si="8"/>
        <v>2092.3076923076924</v>
      </c>
      <c r="E4" s="3">
        <f t="shared" si="9"/>
        <v>27200</v>
      </c>
      <c r="F4" s="3">
        <f t="shared" si="0"/>
        <v>21216</v>
      </c>
      <c r="G4" s="3">
        <f t="shared" si="10"/>
        <v>1768</v>
      </c>
      <c r="H4" s="3">
        <v>6</v>
      </c>
      <c r="I4" s="3">
        <f t="shared" si="11"/>
        <v>12553.846153846154</v>
      </c>
      <c r="J4" s="3">
        <f t="shared" si="1"/>
        <v>2510.7692307692309</v>
      </c>
      <c r="K4" s="3">
        <v>24</v>
      </c>
      <c r="L4" s="3">
        <f t="shared" si="12"/>
        <v>1586.6666666666667</v>
      </c>
      <c r="M4" s="3">
        <f t="shared" si="13"/>
        <v>1904.6153846153845</v>
      </c>
      <c r="N4" s="3">
        <f t="shared" si="2"/>
        <v>22855.384615384613</v>
      </c>
      <c r="O4" s="3">
        <f t="shared" si="3"/>
        <v>17827.2</v>
      </c>
      <c r="P4" s="3">
        <f t="shared" si="14"/>
        <v>1485.6000000000001</v>
      </c>
      <c r="Q4" s="4">
        <f t="shared" si="15"/>
        <v>0.8402714932126697</v>
      </c>
      <c r="R4" s="3">
        <v>12</v>
      </c>
      <c r="S4" s="3">
        <f t="shared" si="4"/>
        <v>2009.2307692307693</v>
      </c>
      <c r="T4" s="3">
        <f t="shared" si="5"/>
        <v>24110.76923076923</v>
      </c>
      <c r="U4" s="3">
        <f t="shared" si="6"/>
        <v>18806.400000000001</v>
      </c>
      <c r="V4" s="3">
        <f t="shared" si="16"/>
        <v>1567.2</v>
      </c>
      <c r="W4" s="4">
        <f t="shared" si="7"/>
        <v>0.88642533936651591</v>
      </c>
    </row>
    <row r="5" spans="1:25" x14ac:dyDescent="0.3">
      <c r="A5" s="1">
        <v>185</v>
      </c>
      <c r="B5" s="5">
        <v>2118</v>
      </c>
      <c r="C5" s="5">
        <v>1680</v>
      </c>
      <c r="D5" s="6">
        <f t="shared" si="8"/>
        <v>2153.8461538461538</v>
      </c>
      <c r="E5" s="3">
        <f t="shared" si="9"/>
        <v>28000</v>
      </c>
      <c r="F5" s="3">
        <f t="shared" si="0"/>
        <v>21840</v>
      </c>
      <c r="G5" s="3">
        <f t="shared" si="10"/>
        <v>1820</v>
      </c>
      <c r="H5" s="3">
        <v>6</v>
      </c>
      <c r="I5" s="3">
        <f t="shared" si="11"/>
        <v>12923.076923076922</v>
      </c>
      <c r="J5" s="3">
        <f t="shared" si="1"/>
        <v>2584.6153846153848</v>
      </c>
      <c r="K5" s="3">
        <v>24</v>
      </c>
      <c r="L5" s="3">
        <f t="shared" si="12"/>
        <v>1633.3333333333333</v>
      </c>
      <c r="M5" s="3">
        <f t="shared" si="13"/>
        <v>1907.6923076923076</v>
      </c>
      <c r="N5" s="3">
        <f t="shared" si="2"/>
        <v>22892.307692307691</v>
      </c>
      <c r="O5" s="3">
        <f t="shared" si="3"/>
        <v>17856</v>
      </c>
      <c r="P5" s="3">
        <f t="shared" si="14"/>
        <v>1488</v>
      </c>
      <c r="Q5" s="4">
        <f t="shared" si="15"/>
        <v>0.81758241758241756</v>
      </c>
      <c r="R5" s="3">
        <v>12</v>
      </c>
      <c r="S5" s="3">
        <f t="shared" si="4"/>
        <v>2015.3846153846155</v>
      </c>
      <c r="T5" s="3">
        <f t="shared" si="5"/>
        <v>24184.615384615387</v>
      </c>
      <c r="U5" s="3">
        <f t="shared" si="6"/>
        <v>18864.000000000004</v>
      </c>
      <c r="V5" s="3">
        <f t="shared" si="16"/>
        <v>1572.0000000000002</v>
      </c>
      <c r="W5" s="4">
        <f t="shared" si="7"/>
        <v>0.86373626373626389</v>
      </c>
    </row>
    <row r="6" spans="1:25" x14ac:dyDescent="0.3">
      <c r="A6" s="1">
        <v>190</v>
      </c>
      <c r="B6" s="5">
        <v>4076</v>
      </c>
      <c r="C6" s="5">
        <v>1760</v>
      </c>
      <c r="D6" s="6">
        <f t="shared" si="8"/>
        <v>2256.4102564102564</v>
      </c>
      <c r="E6" s="3">
        <f t="shared" si="9"/>
        <v>29333.333333333332</v>
      </c>
      <c r="F6" s="3">
        <f t="shared" si="0"/>
        <v>22880</v>
      </c>
      <c r="G6" s="3">
        <f t="shared" si="10"/>
        <v>1906.6666666666667</v>
      </c>
      <c r="H6" s="3">
        <v>6</v>
      </c>
      <c r="I6" s="3">
        <f t="shared" si="11"/>
        <v>13538.461538461539</v>
      </c>
      <c r="J6" s="3">
        <f t="shared" si="1"/>
        <v>2707.6923076923081</v>
      </c>
      <c r="K6" s="3">
        <v>24</v>
      </c>
      <c r="L6" s="3">
        <f t="shared" si="12"/>
        <v>1711.1111111111111</v>
      </c>
      <c r="M6" s="3">
        <f t="shared" si="13"/>
        <v>1912.8205128205129</v>
      </c>
      <c r="N6" s="3">
        <f t="shared" si="2"/>
        <v>22953.846153846156</v>
      </c>
      <c r="O6" s="3">
        <f t="shared" si="3"/>
        <v>17904.000000000004</v>
      </c>
      <c r="P6" s="3">
        <f t="shared" si="14"/>
        <v>1492.0000000000002</v>
      </c>
      <c r="Q6" s="4">
        <f t="shared" si="15"/>
        <v>0.78251748251748265</v>
      </c>
      <c r="R6" s="3">
        <v>12</v>
      </c>
      <c r="S6" s="3">
        <f t="shared" si="4"/>
        <v>2025.6410256410256</v>
      </c>
      <c r="T6" s="3">
        <f t="shared" si="5"/>
        <v>24307.692307692309</v>
      </c>
      <c r="U6" s="3">
        <f t="shared" si="6"/>
        <v>18960</v>
      </c>
      <c r="V6" s="3">
        <f t="shared" si="16"/>
        <v>1580</v>
      </c>
      <c r="W6" s="4">
        <f t="shared" si="7"/>
        <v>0.82867132867132864</v>
      </c>
    </row>
    <row r="7" spans="1:25" x14ac:dyDescent="0.3">
      <c r="A7" s="1">
        <v>195</v>
      </c>
      <c r="B7" s="5">
        <v>3450</v>
      </c>
      <c r="C7" s="5">
        <v>1800</v>
      </c>
      <c r="D7" s="6">
        <f t="shared" si="8"/>
        <v>2307.6923076923076</v>
      </c>
      <c r="E7" s="3">
        <f t="shared" si="9"/>
        <v>30000</v>
      </c>
      <c r="F7" s="3">
        <f t="shared" si="0"/>
        <v>23400</v>
      </c>
      <c r="G7" s="3">
        <f t="shared" si="10"/>
        <v>1950</v>
      </c>
      <c r="H7" s="3">
        <v>6</v>
      </c>
      <c r="I7" s="3">
        <f t="shared" si="11"/>
        <v>13846.153846153846</v>
      </c>
      <c r="J7" s="3">
        <f t="shared" si="1"/>
        <v>2769.2307692307695</v>
      </c>
      <c r="K7" s="3">
        <v>24</v>
      </c>
      <c r="L7" s="3">
        <f t="shared" si="12"/>
        <v>1750</v>
      </c>
      <c r="M7" s="3">
        <f t="shared" si="13"/>
        <v>1915.3846153846155</v>
      </c>
      <c r="N7" s="3">
        <f t="shared" si="2"/>
        <v>22984.615384615387</v>
      </c>
      <c r="O7" s="3">
        <f t="shared" si="3"/>
        <v>17928.000000000004</v>
      </c>
      <c r="P7" s="3">
        <f t="shared" si="14"/>
        <v>1494.0000000000002</v>
      </c>
      <c r="Q7" s="4">
        <f t="shared" si="15"/>
        <v>0.7661538461538463</v>
      </c>
      <c r="R7" s="3">
        <v>12</v>
      </c>
      <c r="S7" s="3">
        <f t="shared" si="4"/>
        <v>2030.7692307692307</v>
      </c>
      <c r="T7" s="3">
        <f t="shared" si="5"/>
        <v>24369.23076923077</v>
      </c>
      <c r="U7" s="3">
        <f t="shared" si="6"/>
        <v>19008</v>
      </c>
      <c r="V7" s="3">
        <f t="shared" si="16"/>
        <v>1584</v>
      </c>
      <c r="W7" s="4">
        <f t="shared" si="7"/>
        <v>0.81230769230769229</v>
      </c>
    </row>
    <row r="8" spans="1:25" x14ac:dyDescent="0.3">
      <c r="A8" s="1">
        <v>200</v>
      </c>
      <c r="B8" s="5">
        <v>4654</v>
      </c>
      <c r="C8" s="5">
        <v>1860</v>
      </c>
      <c r="D8" s="6">
        <f t="shared" si="8"/>
        <v>2384.6153846153848</v>
      </c>
      <c r="E8" s="3">
        <f t="shared" si="9"/>
        <v>31000</v>
      </c>
      <c r="F8" s="3">
        <f t="shared" si="0"/>
        <v>24180</v>
      </c>
      <c r="G8" s="3">
        <f t="shared" si="10"/>
        <v>2015</v>
      </c>
      <c r="H8" s="3">
        <v>6</v>
      </c>
      <c r="I8" s="3">
        <f t="shared" si="11"/>
        <v>14307.692307692309</v>
      </c>
      <c r="J8" s="3">
        <f t="shared" si="1"/>
        <v>2861.5384615384619</v>
      </c>
      <c r="K8" s="3">
        <v>24</v>
      </c>
      <c r="L8" s="3">
        <f t="shared" si="12"/>
        <v>1808.3333333333333</v>
      </c>
      <c r="M8" s="3">
        <f t="shared" si="13"/>
        <v>1927.5641025641025</v>
      </c>
      <c r="N8" s="3">
        <f t="shared" si="2"/>
        <v>23130.76923076923</v>
      </c>
      <c r="O8" s="3">
        <f t="shared" si="3"/>
        <v>18042</v>
      </c>
      <c r="P8" s="3">
        <f t="shared" si="14"/>
        <v>1503.5</v>
      </c>
      <c r="Q8" s="4">
        <f t="shared" si="15"/>
        <v>0.74615384615384617</v>
      </c>
      <c r="R8" s="3">
        <v>12</v>
      </c>
      <c r="S8" s="3">
        <f t="shared" si="4"/>
        <v>2046.7948717948718</v>
      </c>
      <c r="T8" s="3">
        <f t="shared" si="5"/>
        <v>24561.538461538461</v>
      </c>
      <c r="U8" s="3">
        <f t="shared" si="6"/>
        <v>19158</v>
      </c>
      <c r="V8" s="3">
        <f t="shared" si="16"/>
        <v>1596.5</v>
      </c>
      <c r="W8" s="4">
        <f t="shared" si="7"/>
        <v>0.79230769230769227</v>
      </c>
    </row>
    <row r="9" spans="1:25" x14ac:dyDescent="0.3">
      <c r="A9" s="1">
        <v>215</v>
      </c>
      <c r="B9" s="5">
        <v>4485</v>
      </c>
      <c r="C9" s="5">
        <v>1900</v>
      </c>
      <c r="D9" s="6">
        <f t="shared" si="8"/>
        <v>2435.897435897436</v>
      </c>
      <c r="E9" s="3">
        <f t="shared" si="9"/>
        <v>31666.666666666668</v>
      </c>
      <c r="F9" s="3">
        <f t="shared" si="0"/>
        <v>24700</v>
      </c>
      <c r="G9" s="3">
        <f t="shared" si="10"/>
        <v>2058.3333333333335</v>
      </c>
      <c r="H9" s="3">
        <v>6</v>
      </c>
      <c r="I9" s="3">
        <f t="shared" si="11"/>
        <v>14615.384615384617</v>
      </c>
      <c r="J9" s="3">
        <f t="shared" si="1"/>
        <v>2923.0769230769238</v>
      </c>
      <c r="K9" s="3">
        <v>24</v>
      </c>
      <c r="L9" s="3">
        <f t="shared" si="12"/>
        <v>1847.2222222222224</v>
      </c>
      <c r="M9" s="3">
        <f t="shared" si="13"/>
        <v>1969.0170940170942</v>
      </c>
      <c r="N9" s="3">
        <f t="shared" si="2"/>
        <v>23628.205128205132</v>
      </c>
      <c r="O9" s="3">
        <f t="shared" si="3"/>
        <v>18430.000000000004</v>
      </c>
      <c r="P9" s="3">
        <f t="shared" si="14"/>
        <v>1535.8333333333337</v>
      </c>
      <c r="Q9" s="4">
        <f t="shared" si="15"/>
        <v>0.74615384615384628</v>
      </c>
      <c r="R9" s="3">
        <v>12</v>
      </c>
      <c r="S9" s="3">
        <f t="shared" si="4"/>
        <v>2090.8119658119658</v>
      </c>
      <c r="T9" s="3">
        <f t="shared" si="5"/>
        <v>25089.74358974359</v>
      </c>
      <c r="U9" s="3">
        <f t="shared" si="6"/>
        <v>19570</v>
      </c>
      <c r="V9" s="3">
        <f t="shared" si="16"/>
        <v>1630.8333333333333</v>
      </c>
      <c r="W9" s="4">
        <f t="shared" si="7"/>
        <v>0.79230769230769227</v>
      </c>
    </row>
    <row r="10" spans="1:25" x14ac:dyDescent="0.3">
      <c r="A10" s="1">
        <v>225</v>
      </c>
      <c r="B10" s="5">
        <v>4412</v>
      </c>
      <c r="C10" s="5">
        <v>1940</v>
      </c>
      <c r="D10" s="6">
        <f t="shared" si="8"/>
        <v>2487.1794871794873</v>
      </c>
      <c r="E10" s="3">
        <f t="shared" si="9"/>
        <v>32333.333333333336</v>
      </c>
      <c r="F10" s="3">
        <f t="shared" si="0"/>
        <v>25220.000000000004</v>
      </c>
      <c r="G10" s="3">
        <f t="shared" si="10"/>
        <v>2101.666666666667</v>
      </c>
      <c r="H10" s="3">
        <v>6</v>
      </c>
      <c r="I10" s="3">
        <f t="shared" si="11"/>
        <v>14923.076923076924</v>
      </c>
      <c r="J10" s="3">
        <f t="shared" si="1"/>
        <v>2984.6153846153848</v>
      </c>
      <c r="K10" s="3">
        <v>24</v>
      </c>
      <c r="L10" s="3">
        <f t="shared" si="12"/>
        <v>1886.1111111111111</v>
      </c>
      <c r="M10" s="3">
        <f t="shared" si="13"/>
        <v>2010.4700854700855</v>
      </c>
      <c r="N10" s="3">
        <f t="shared" si="2"/>
        <v>24125.641025641024</v>
      </c>
      <c r="O10" s="3">
        <f t="shared" si="3"/>
        <v>18818</v>
      </c>
      <c r="P10" s="3">
        <f t="shared" si="14"/>
        <v>1568.1666666666667</v>
      </c>
      <c r="Q10" s="4">
        <f t="shared" si="15"/>
        <v>0.74615384615384606</v>
      </c>
      <c r="R10" s="3">
        <v>12</v>
      </c>
      <c r="S10" s="3">
        <f t="shared" si="4"/>
        <v>2134.8290598290596</v>
      </c>
      <c r="T10" s="3">
        <f t="shared" si="5"/>
        <v>25617.948717948715</v>
      </c>
      <c r="U10" s="3">
        <f t="shared" si="6"/>
        <v>19982</v>
      </c>
      <c r="V10" s="3">
        <f t="shared" si="16"/>
        <v>1665.1666666666667</v>
      </c>
      <c r="W10" s="4">
        <f t="shared" si="7"/>
        <v>0.79230769230769216</v>
      </c>
    </row>
    <row r="11" spans="1:25" x14ac:dyDescent="0.3">
      <c r="A11" s="1">
        <v>240</v>
      </c>
      <c r="B11" s="5">
        <v>4616</v>
      </c>
      <c r="C11" s="5">
        <v>2040</v>
      </c>
      <c r="D11" s="6">
        <f t="shared" si="8"/>
        <v>2615.3846153846152</v>
      </c>
      <c r="E11" s="3">
        <f t="shared" si="9"/>
        <v>34000</v>
      </c>
      <c r="F11" s="3">
        <f t="shared" si="0"/>
        <v>26520</v>
      </c>
      <c r="G11" s="3">
        <f t="shared" si="10"/>
        <v>2210</v>
      </c>
      <c r="H11" s="3">
        <v>6</v>
      </c>
      <c r="I11" s="3">
        <f t="shared" si="11"/>
        <v>15692.307692307691</v>
      </c>
      <c r="J11" s="3">
        <f t="shared" si="1"/>
        <v>3138.4615384615386</v>
      </c>
      <c r="K11" s="3">
        <v>24</v>
      </c>
      <c r="L11" s="3">
        <f t="shared" si="12"/>
        <v>1983.3333333333333</v>
      </c>
      <c r="M11" s="3">
        <f t="shared" si="13"/>
        <v>2114.102564102564</v>
      </c>
      <c r="N11" s="3">
        <f t="shared" si="2"/>
        <v>25369.230769230766</v>
      </c>
      <c r="O11" s="3">
        <f t="shared" si="3"/>
        <v>19787.999999999996</v>
      </c>
      <c r="P11" s="3">
        <f t="shared" si="14"/>
        <v>1648.9999999999998</v>
      </c>
      <c r="Q11" s="4">
        <f t="shared" si="15"/>
        <v>0.74615384615384606</v>
      </c>
      <c r="R11" s="3">
        <v>12</v>
      </c>
      <c r="S11" s="3">
        <f t="shared" si="4"/>
        <v>2244.8717948717949</v>
      </c>
      <c r="T11" s="3">
        <f t="shared" si="5"/>
        <v>26938.461538461539</v>
      </c>
      <c r="U11" s="3">
        <f t="shared" si="6"/>
        <v>21012</v>
      </c>
      <c r="V11" s="3">
        <f t="shared" si="16"/>
        <v>1751</v>
      </c>
      <c r="W11" s="4">
        <f t="shared" si="7"/>
        <v>0.79230769230769227</v>
      </c>
    </row>
    <row r="12" spans="1:25" x14ac:dyDescent="0.3">
      <c r="A12" s="1">
        <v>255</v>
      </c>
      <c r="B12" s="5">
        <v>3562</v>
      </c>
      <c r="C12" s="5">
        <v>2160</v>
      </c>
      <c r="D12" s="6">
        <f t="shared" si="8"/>
        <v>2769.2307692307691</v>
      </c>
      <c r="E12" s="3">
        <f t="shared" si="9"/>
        <v>36000</v>
      </c>
      <c r="F12" s="3">
        <f t="shared" si="0"/>
        <v>28080</v>
      </c>
      <c r="G12" s="3">
        <f t="shared" si="10"/>
        <v>2340</v>
      </c>
      <c r="H12" s="3">
        <v>6</v>
      </c>
      <c r="I12" s="3">
        <f t="shared" si="11"/>
        <v>16615.384615384613</v>
      </c>
      <c r="J12" s="3">
        <f t="shared" si="1"/>
        <v>3323.0769230769229</v>
      </c>
      <c r="K12" s="3">
        <v>24</v>
      </c>
      <c r="L12" s="3">
        <f t="shared" si="12"/>
        <v>2100</v>
      </c>
      <c r="M12" s="3">
        <f t="shared" si="13"/>
        <v>2238.4615384615386</v>
      </c>
      <c r="N12" s="3">
        <f t="shared" si="2"/>
        <v>26861.538461538461</v>
      </c>
      <c r="O12" s="3">
        <f t="shared" si="3"/>
        <v>20952</v>
      </c>
      <c r="P12" s="3">
        <f t="shared" si="14"/>
        <v>1746</v>
      </c>
      <c r="Q12" s="4">
        <f t="shared" si="15"/>
        <v>0.74615384615384617</v>
      </c>
      <c r="R12" s="3">
        <v>12</v>
      </c>
      <c r="S12" s="3">
        <f t="shared" si="4"/>
        <v>2376.9230769230771</v>
      </c>
      <c r="T12" s="3">
        <f t="shared" si="5"/>
        <v>28523.076923076926</v>
      </c>
      <c r="U12" s="3">
        <f t="shared" si="6"/>
        <v>22248.000000000004</v>
      </c>
      <c r="V12" s="3">
        <f t="shared" si="16"/>
        <v>1854.0000000000002</v>
      </c>
      <c r="W12" s="4">
        <f t="shared" si="7"/>
        <v>0.79230769230769249</v>
      </c>
    </row>
    <row r="13" spans="1:25" x14ac:dyDescent="0.3">
      <c r="A13" s="1">
        <v>270</v>
      </c>
      <c r="B13" s="5">
        <v>1510</v>
      </c>
      <c r="C13" s="5">
        <v>2300</v>
      </c>
      <c r="D13" s="6">
        <f t="shared" si="8"/>
        <v>2948.7179487179487</v>
      </c>
      <c r="E13" s="3">
        <f t="shared" si="9"/>
        <v>38333.333333333336</v>
      </c>
      <c r="F13" s="3">
        <f t="shared" si="0"/>
        <v>29900.000000000004</v>
      </c>
      <c r="G13" s="3">
        <f t="shared" si="10"/>
        <v>2491.666666666667</v>
      </c>
      <c r="H13" s="3">
        <v>6</v>
      </c>
      <c r="I13" s="3">
        <f t="shared" si="11"/>
        <v>17692.307692307691</v>
      </c>
      <c r="J13" s="3">
        <f t="shared" si="1"/>
        <v>3538.4615384615386</v>
      </c>
      <c r="K13" s="3">
        <v>24</v>
      </c>
      <c r="L13" s="3">
        <f t="shared" si="12"/>
        <v>2236.1111111111109</v>
      </c>
      <c r="M13" s="3">
        <f t="shared" si="13"/>
        <v>2383.5470085470083</v>
      </c>
      <c r="N13" s="3">
        <f t="shared" si="2"/>
        <v>28602.564102564102</v>
      </c>
      <c r="O13" s="3">
        <f t="shared" si="3"/>
        <v>22310</v>
      </c>
      <c r="P13" s="3">
        <f t="shared" si="14"/>
        <v>1859.1666666666667</v>
      </c>
      <c r="Q13" s="4">
        <f t="shared" si="15"/>
        <v>0.74615384615384606</v>
      </c>
      <c r="R13" s="3">
        <v>12</v>
      </c>
      <c r="S13" s="3">
        <f t="shared" si="4"/>
        <v>2530.9829059829058</v>
      </c>
      <c r="T13" s="3">
        <f t="shared" si="5"/>
        <v>30371.794871794868</v>
      </c>
      <c r="U13" s="3">
        <f t="shared" si="6"/>
        <v>23689.999999999996</v>
      </c>
      <c r="V13" s="3">
        <f t="shared" si="16"/>
        <v>1974.1666666666663</v>
      </c>
      <c r="W13" s="4">
        <f t="shared" si="7"/>
        <v>0.79230769230769205</v>
      </c>
    </row>
    <row r="14" spans="1:25" x14ac:dyDescent="0.3">
      <c r="A14" s="1">
        <v>285</v>
      </c>
      <c r="B14" s="5">
        <v>576</v>
      </c>
      <c r="C14" s="5">
        <v>2460</v>
      </c>
      <c r="D14" s="6">
        <f t="shared" si="8"/>
        <v>3153.8461538461538</v>
      </c>
      <c r="E14" s="3">
        <f t="shared" si="9"/>
        <v>41000</v>
      </c>
      <c r="F14" s="3">
        <f t="shared" si="0"/>
        <v>31980</v>
      </c>
      <c r="G14" s="3">
        <f t="shared" si="10"/>
        <v>2665</v>
      </c>
      <c r="H14" s="3">
        <v>6</v>
      </c>
      <c r="I14" s="3">
        <f t="shared" si="11"/>
        <v>18923.076923076922</v>
      </c>
      <c r="J14" s="3">
        <f t="shared" si="1"/>
        <v>3784.6153846153848</v>
      </c>
      <c r="K14" s="3">
        <v>24</v>
      </c>
      <c r="L14" s="3">
        <f t="shared" si="12"/>
        <v>2391.6666666666665</v>
      </c>
      <c r="M14" s="3">
        <f t="shared" si="13"/>
        <v>2549.3589743589741</v>
      </c>
      <c r="N14" s="3">
        <f t="shared" si="2"/>
        <v>30592.307692307688</v>
      </c>
      <c r="O14" s="3">
        <f t="shared" si="3"/>
        <v>23861.999999999996</v>
      </c>
      <c r="P14" s="3">
        <f t="shared" si="14"/>
        <v>1988.4999999999998</v>
      </c>
      <c r="Q14" s="4">
        <f t="shared" si="15"/>
        <v>0.74615384615384606</v>
      </c>
      <c r="R14" s="3">
        <v>12</v>
      </c>
      <c r="S14" s="3">
        <f t="shared" si="4"/>
        <v>2707.0512820512818</v>
      </c>
      <c r="T14" s="3">
        <f t="shared" si="5"/>
        <v>32484.615384615383</v>
      </c>
      <c r="U14" s="3">
        <f t="shared" si="6"/>
        <v>25338</v>
      </c>
      <c r="V14" s="3">
        <f t="shared" si="16"/>
        <v>2111.5</v>
      </c>
      <c r="W14" s="4">
        <f t="shared" si="7"/>
        <v>0.79230769230769227</v>
      </c>
    </row>
    <row r="15" spans="1:25" x14ac:dyDescent="0.3">
      <c r="A15" s="1">
        <v>305</v>
      </c>
      <c r="B15" s="5">
        <v>6</v>
      </c>
      <c r="C15" s="5">
        <v>2460</v>
      </c>
      <c r="D15" s="6">
        <f t="shared" si="8"/>
        <v>3153.8461538461538</v>
      </c>
      <c r="E15" s="3">
        <f t="shared" si="9"/>
        <v>41000</v>
      </c>
      <c r="F15" s="3">
        <f t="shared" si="0"/>
        <v>31980</v>
      </c>
      <c r="G15" s="3">
        <f t="shared" si="10"/>
        <v>2665</v>
      </c>
      <c r="H15" s="3">
        <v>6</v>
      </c>
      <c r="I15" s="3">
        <f t="shared" si="11"/>
        <v>18923.076923076922</v>
      </c>
      <c r="J15" s="3">
        <f t="shared" si="1"/>
        <v>3784.6153846153848</v>
      </c>
      <c r="K15" s="3">
        <v>24</v>
      </c>
      <c r="L15" s="3">
        <f t="shared" si="12"/>
        <v>2391.6666666666665</v>
      </c>
      <c r="M15" s="3">
        <f t="shared" si="13"/>
        <v>2549.3589743589741</v>
      </c>
      <c r="N15" s="3">
        <f t="shared" si="2"/>
        <v>30592.307692307688</v>
      </c>
      <c r="O15" s="3">
        <f t="shared" si="3"/>
        <v>23861.999999999996</v>
      </c>
      <c r="P15" s="3">
        <f t="shared" si="14"/>
        <v>1988.4999999999998</v>
      </c>
      <c r="Q15" s="4">
        <f t="shared" si="15"/>
        <v>0.74615384615384606</v>
      </c>
      <c r="R15" s="3">
        <v>12</v>
      </c>
      <c r="S15" s="3">
        <f t="shared" si="4"/>
        <v>2707.0512820512818</v>
      </c>
      <c r="T15" s="3">
        <f t="shared" si="5"/>
        <v>32484.615384615383</v>
      </c>
      <c r="U15" s="3">
        <f t="shared" si="6"/>
        <v>25338</v>
      </c>
      <c r="V15" s="3">
        <f t="shared" si="16"/>
        <v>2111.5</v>
      </c>
      <c r="W15" s="4">
        <f t="shared" si="7"/>
        <v>0.79230769230769227</v>
      </c>
    </row>
    <row r="17" spans="1:23" x14ac:dyDescent="0.3">
      <c r="A17" s="1" t="s">
        <v>2</v>
      </c>
      <c r="B17" s="1" t="s">
        <v>11</v>
      </c>
      <c r="C17" s="1" t="s">
        <v>3</v>
      </c>
      <c r="D17" s="1" t="s">
        <v>4</v>
      </c>
      <c r="E17" s="2" t="s">
        <v>5</v>
      </c>
      <c r="F17" s="2" t="s">
        <v>6</v>
      </c>
      <c r="G17" s="2" t="s">
        <v>3</v>
      </c>
      <c r="H17" s="2" t="s">
        <v>7</v>
      </c>
      <c r="I17" s="2" t="s">
        <v>0</v>
      </c>
      <c r="J17" s="2" t="s">
        <v>1</v>
      </c>
      <c r="K17" s="2" t="s">
        <v>9</v>
      </c>
      <c r="L17" s="2" t="s">
        <v>8</v>
      </c>
      <c r="M17" s="2" t="s">
        <v>4</v>
      </c>
      <c r="N17" s="2" t="s">
        <v>5</v>
      </c>
      <c r="O17" s="2" t="s">
        <v>6</v>
      </c>
      <c r="P17" s="2" t="s">
        <v>3</v>
      </c>
      <c r="Q17" s="2" t="s">
        <v>10</v>
      </c>
      <c r="R17" s="2" t="s">
        <v>9</v>
      </c>
      <c r="S17" s="2" t="s">
        <v>4</v>
      </c>
      <c r="T17" s="2" t="s">
        <v>5</v>
      </c>
      <c r="U17" s="2" t="s">
        <v>6</v>
      </c>
      <c r="V17" s="2" t="s">
        <v>3</v>
      </c>
      <c r="W17" s="2" t="s">
        <v>10</v>
      </c>
    </row>
    <row r="18" spans="1:23" x14ac:dyDescent="0.3">
      <c r="A18" s="1">
        <v>255</v>
      </c>
      <c r="B18" s="5">
        <v>463</v>
      </c>
      <c r="C18" s="5">
        <v>2100</v>
      </c>
      <c r="D18" s="6">
        <f t="shared" ref="D18:D25" si="17">C18/$X$2</f>
        <v>2692.3076923076924</v>
      </c>
      <c r="E18" s="3">
        <f t="shared" ref="E18:E25" si="18">D18*13</f>
        <v>35000</v>
      </c>
      <c r="F18" s="3">
        <f t="shared" ref="F18:F25" si="19">E18*$X$2</f>
        <v>27300</v>
      </c>
      <c r="G18" s="3">
        <f>F18/12</f>
        <v>2275</v>
      </c>
      <c r="H18" s="3">
        <v>6</v>
      </c>
      <c r="I18" s="3">
        <f t="shared" ref="I18:I25" si="20">H18*D18</f>
        <v>16153.846153846154</v>
      </c>
      <c r="J18" s="3">
        <f t="shared" ref="J18:J25" si="21">I18*0.2</f>
        <v>3230.7692307692309</v>
      </c>
      <c r="K18" s="3">
        <v>24</v>
      </c>
      <c r="L18" s="3">
        <f t="shared" ref="L18:L25" si="22">(0.7*$E18)/12</f>
        <v>2041.6666666666667</v>
      </c>
      <c r="M18" s="3">
        <f t="shared" ref="M18:M25" si="23">(MAX(((0.7*$E18)/12),$Y$2))+$J18/$K18</f>
        <v>2176.2820512820513</v>
      </c>
      <c r="N18" s="3">
        <f t="shared" ref="N18:N25" si="24">M18*12</f>
        <v>26115.384615384617</v>
      </c>
      <c r="O18" s="3">
        <f t="shared" ref="O18:O25" si="25">N18*$X$2</f>
        <v>20370.000000000004</v>
      </c>
      <c r="P18" s="3">
        <f>O18/12</f>
        <v>1697.5000000000002</v>
      </c>
      <c r="Q18" s="4">
        <f t="shared" ref="Q18:Q25" si="26">O18/$F18</f>
        <v>0.74615384615384628</v>
      </c>
      <c r="R18" s="3">
        <v>12</v>
      </c>
      <c r="S18" s="3">
        <f t="shared" ref="S18:S25" si="27">(MAX(((0.7*$E18)/12),$Y$2))+$J18/$R18</f>
        <v>2310.897435897436</v>
      </c>
      <c r="T18" s="3">
        <f t="shared" ref="T18:T25" si="28">S18*12</f>
        <v>27730.769230769234</v>
      </c>
      <c r="U18" s="3">
        <f t="shared" ref="U18:U25" si="29">T18*$X$2</f>
        <v>21630.000000000004</v>
      </c>
      <c r="V18" s="3">
        <f>U18/12</f>
        <v>1802.5000000000002</v>
      </c>
      <c r="W18" s="4">
        <f t="shared" ref="W18:W25" si="30">U18/$F18</f>
        <v>0.79230769230769249</v>
      </c>
    </row>
    <row r="19" spans="1:23" x14ac:dyDescent="0.3">
      <c r="A19" s="1">
        <v>270</v>
      </c>
      <c r="B19" s="5">
        <v>1396</v>
      </c>
      <c r="C19" s="5">
        <v>2160</v>
      </c>
      <c r="D19" s="6">
        <f t="shared" si="17"/>
        <v>2769.2307692307691</v>
      </c>
      <c r="E19" s="3">
        <f t="shared" si="18"/>
        <v>36000</v>
      </c>
      <c r="F19" s="3">
        <f t="shared" si="19"/>
        <v>28080</v>
      </c>
      <c r="G19" s="3">
        <f t="shared" ref="G19:G25" si="31">F19/12</f>
        <v>2340</v>
      </c>
      <c r="H19" s="3">
        <v>6</v>
      </c>
      <c r="I19" s="3">
        <f t="shared" si="20"/>
        <v>16615.384615384613</v>
      </c>
      <c r="J19" s="3">
        <f t="shared" si="21"/>
        <v>3323.0769230769229</v>
      </c>
      <c r="K19" s="3">
        <v>24</v>
      </c>
      <c r="L19" s="3">
        <f t="shared" si="22"/>
        <v>2100</v>
      </c>
      <c r="M19" s="3">
        <f t="shared" si="23"/>
        <v>2238.4615384615386</v>
      </c>
      <c r="N19" s="3">
        <f t="shared" si="24"/>
        <v>26861.538461538461</v>
      </c>
      <c r="O19" s="3">
        <f t="shared" si="25"/>
        <v>20952</v>
      </c>
      <c r="P19" s="3">
        <f t="shared" ref="P19:P25" si="32">O19/12</f>
        <v>1746</v>
      </c>
      <c r="Q19" s="4">
        <f t="shared" si="26"/>
        <v>0.74615384615384617</v>
      </c>
      <c r="R19" s="3">
        <v>12</v>
      </c>
      <c r="S19" s="3">
        <f t="shared" si="27"/>
        <v>2376.9230769230771</v>
      </c>
      <c r="T19" s="3">
        <f t="shared" si="28"/>
        <v>28523.076923076926</v>
      </c>
      <c r="U19" s="3">
        <f t="shared" si="29"/>
        <v>22248.000000000004</v>
      </c>
      <c r="V19" s="3">
        <f t="shared" ref="V19:V25" si="33">U19/12</f>
        <v>1854.0000000000002</v>
      </c>
      <c r="W19" s="4">
        <f t="shared" si="30"/>
        <v>0.79230769230769249</v>
      </c>
    </row>
    <row r="20" spans="1:23" x14ac:dyDescent="0.3">
      <c r="A20" s="1">
        <v>285</v>
      </c>
      <c r="B20" s="5">
        <v>2834</v>
      </c>
      <c r="C20" s="5">
        <v>2280</v>
      </c>
      <c r="D20" s="6">
        <f t="shared" si="17"/>
        <v>2923.0769230769229</v>
      </c>
      <c r="E20" s="3">
        <f t="shared" si="18"/>
        <v>38000</v>
      </c>
      <c r="F20" s="3">
        <f t="shared" si="19"/>
        <v>29640</v>
      </c>
      <c r="G20" s="3">
        <f t="shared" si="31"/>
        <v>2470</v>
      </c>
      <c r="H20" s="3">
        <v>6</v>
      </c>
      <c r="I20" s="3">
        <f t="shared" si="20"/>
        <v>17538.461538461539</v>
      </c>
      <c r="J20" s="3">
        <f t="shared" si="21"/>
        <v>3507.6923076923081</v>
      </c>
      <c r="K20" s="3">
        <v>24</v>
      </c>
      <c r="L20" s="3">
        <f t="shared" si="22"/>
        <v>2216.6666666666665</v>
      </c>
      <c r="M20" s="3">
        <f t="shared" si="23"/>
        <v>2362.8205128205127</v>
      </c>
      <c r="N20" s="3">
        <f t="shared" si="24"/>
        <v>28353.846153846152</v>
      </c>
      <c r="O20" s="3">
        <f t="shared" si="25"/>
        <v>22116</v>
      </c>
      <c r="P20" s="3">
        <f t="shared" si="32"/>
        <v>1843</v>
      </c>
      <c r="Q20" s="4">
        <f t="shared" si="26"/>
        <v>0.74615384615384617</v>
      </c>
      <c r="R20" s="3">
        <v>12</v>
      </c>
      <c r="S20" s="3">
        <f t="shared" si="27"/>
        <v>2508.9743589743589</v>
      </c>
      <c r="T20" s="3">
        <f t="shared" si="28"/>
        <v>30107.692307692305</v>
      </c>
      <c r="U20" s="3">
        <f t="shared" si="29"/>
        <v>23484</v>
      </c>
      <c r="V20" s="3">
        <f t="shared" si="33"/>
        <v>1957</v>
      </c>
      <c r="W20" s="4">
        <f t="shared" si="30"/>
        <v>0.79230769230769227</v>
      </c>
    </row>
    <row r="21" spans="1:23" x14ac:dyDescent="0.3">
      <c r="A21" s="1">
        <v>305</v>
      </c>
      <c r="B21" s="5">
        <v>2872</v>
      </c>
      <c r="C21" s="5">
        <v>2440</v>
      </c>
      <c r="D21" s="6">
        <f t="shared" si="17"/>
        <v>3128.2051282051279</v>
      </c>
      <c r="E21" s="3">
        <f t="shared" si="18"/>
        <v>40666.666666666664</v>
      </c>
      <c r="F21" s="3">
        <f t="shared" si="19"/>
        <v>31720</v>
      </c>
      <c r="G21" s="3">
        <f t="shared" si="31"/>
        <v>2643.3333333333335</v>
      </c>
      <c r="H21" s="3">
        <v>6</v>
      </c>
      <c r="I21" s="3">
        <f t="shared" si="20"/>
        <v>18769.230769230766</v>
      </c>
      <c r="J21" s="3">
        <f t="shared" si="21"/>
        <v>3753.8461538461534</v>
      </c>
      <c r="K21" s="3">
        <v>24</v>
      </c>
      <c r="L21" s="3">
        <f t="shared" si="22"/>
        <v>2372.2222222222222</v>
      </c>
      <c r="M21" s="3">
        <f t="shared" si="23"/>
        <v>2528.6324786324785</v>
      </c>
      <c r="N21" s="3">
        <f t="shared" si="24"/>
        <v>30343.589743589742</v>
      </c>
      <c r="O21" s="3">
        <f t="shared" si="25"/>
        <v>23668</v>
      </c>
      <c r="P21" s="3">
        <f t="shared" si="32"/>
        <v>1972.3333333333333</v>
      </c>
      <c r="Q21" s="4">
        <f t="shared" si="26"/>
        <v>0.74615384615384617</v>
      </c>
      <c r="R21" s="3">
        <v>12</v>
      </c>
      <c r="S21" s="3">
        <f t="shared" si="27"/>
        <v>2685.0427350427349</v>
      </c>
      <c r="T21" s="3">
        <f t="shared" si="28"/>
        <v>32220.51282051282</v>
      </c>
      <c r="U21" s="3">
        <f t="shared" si="29"/>
        <v>25132</v>
      </c>
      <c r="V21" s="3">
        <f t="shared" si="33"/>
        <v>2094.3333333333335</v>
      </c>
      <c r="W21" s="4">
        <f t="shared" si="30"/>
        <v>0.79230769230769227</v>
      </c>
    </row>
    <row r="22" spans="1:23" x14ac:dyDescent="0.3">
      <c r="A22" s="1">
        <v>320</v>
      </c>
      <c r="B22" s="5">
        <v>824</v>
      </c>
      <c r="C22" s="5">
        <v>2620</v>
      </c>
      <c r="D22" s="6">
        <f t="shared" si="17"/>
        <v>3358.9743589743589</v>
      </c>
      <c r="E22" s="3">
        <f t="shared" si="18"/>
        <v>43666.666666666664</v>
      </c>
      <c r="F22" s="3">
        <f t="shared" si="19"/>
        <v>34060</v>
      </c>
      <c r="G22" s="3">
        <f t="shared" si="31"/>
        <v>2838.3333333333335</v>
      </c>
      <c r="H22" s="3">
        <v>6</v>
      </c>
      <c r="I22" s="3">
        <f t="shared" si="20"/>
        <v>20153.846153846152</v>
      </c>
      <c r="J22" s="3">
        <f t="shared" si="21"/>
        <v>4030.7692307692305</v>
      </c>
      <c r="K22" s="3">
        <v>24</v>
      </c>
      <c r="L22" s="3">
        <f t="shared" si="22"/>
        <v>2547.2222222222222</v>
      </c>
      <c r="M22" s="3">
        <f t="shared" si="23"/>
        <v>2715.17094017094</v>
      </c>
      <c r="N22" s="3">
        <f t="shared" si="24"/>
        <v>32582.051282051281</v>
      </c>
      <c r="O22" s="3">
        <f t="shared" si="25"/>
        <v>25414</v>
      </c>
      <c r="P22" s="3">
        <f t="shared" si="32"/>
        <v>2117.8333333333335</v>
      </c>
      <c r="Q22" s="4">
        <f t="shared" si="26"/>
        <v>0.74615384615384617</v>
      </c>
      <c r="R22" s="3">
        <v>12</v>
      </c>
      <c r="S22" s="3">
        <f t="shared" si="27"/>
        <v>2883.1196581196582</v>
      </c>
      <c r="T22" s="3">
        <f t="shared" si="28"/>
        <v>34597.435897435898</v>
      </c>
      <c r="U22" s="3">
        <f t="shared" si="29"/>
        <v>26986</v>
      </c>
      <c r="V22" s="3">
        <f t="shared" si="33"/>
        <v>2248.8333333333335</v>
      </c>
      <c r="W22" s="4">
        <f t="shared" si="30"/>
        <v>0.79230769230769227</v>
      </c>
    </row>
    <row r="23" spans="1:23" x14ac:dyDescent="0.3">
      <c r="A23" s="1">
        <v>335</v>
      </c>
      <c r="B23" s="5">
        <v>3323</v>
      </c>
      <c r="C23" s="5">
        <v>2640</v>
      </c>
      <c r="D23" s="6">
        <f t="shared" si="17"/>
        <v>3384.6153846153843</v>
      </c>
      <c r="E23" s="3">
        <f t="shared" si="18"/>
        <v>43999.999999999993</v>
      </c>
      <c r="F23" s="3">
        <f t="shared" si="19"/>
        <v>34319.999999999993</v>
      </c>
      <c r="G23" s="3">
        <f t="shared" si="31"/>
        <v>2859.9999999999995</v>
      </c>
      <c r="H23" s="3">
        <v>6</v>
      </c>
      <c r="I23" s="3">
        <f t="shared" si="20"/>
        <v>20307.692307692305</v>
      </c>
      <c r="J23" s="3">
        <f t="shared" si="21"/>
        <v>4061.538461538461</v>
      </c>
      <c r="K23" s="3">
        <v>24</v>
      </c>
      <c r="L23" s="3">
        <f t="shared" si="22"/>
        <v>2566.6666666666661</v>
      </c>
      <c r="M23" s="3">
        <f t="shared" si="23"/>
        <v>2735.8974358974351</v>
      </c>
      <c r="N23" s="3">
        <f t="shared" si="24"/>
        <v>32830.76923076922</v>
      </c>
      <c r="O23" s="3">
        <f t="shared" si="25"/>
        <v>25607.999999999993</v>
      </c>
      <c r="P23" s="3">
        <f t="shared" si="32"/>
        <v>2133.9999999999995</v>
      </c>
      <c r="Q23" s="4">
        <f t="shared" si="26"/>
        <v>0.74615384615384606</v>
      </c>
      <c r="R23" s="3">
        <v>12</v>
      </c>
      <c r="S23" s="3">
        <f t="shared" si="27"/>
        <v>2905.1282051282046</v>
      </c>
      <c r="T23" s="3">
        <f t="shared" si="28"/>
        <v>34861.538461538454</v>
      </c>
      <c r="U23" s="3">
        <f t="shared" si="29"/>
        <v>27191.999999999996</v>
      </c>
      <c r="V23" s="3">
        <f t="shared" si="33"/>
        <v>2265.9999999999995</v>
      </c>
      <c r="W23" s="4">
        <f t="shared" si="30"/>
        <v>0.79230769230769238</v>
      </c>
    </row>
    <row r="24" spans="1:23" x14ac:dyDescent="0.3">
      <c r="A24" s="1">
        <v>365</v>
      </c>
      <c r="B24" s="5">
        <v>595</v>
      </c>
      <c r="C24" s="5">
        <v>2800</v>
      </c>
      <c r="D24" s="6">
        <f t="shared" si="17"/>
        <v>3589.7435897435898</v>
      </c>
      <c r="E24" s="3">
        <f t="shared" si="18"/>
        <v>46666.666666666672</v>
      </c>
      <c r="F24" s="3">
        <f t="shared" si="19"/>
        <v>36400.000000000007</v>
      </c>
      <c r="G24" s="3">
        <f t="shared" si="31"/>
        <v>3033.3333333333339</v>
      </c>
      <c r="H24" s="3">
        <v>6</v>
      </c>
      <c r="I24" s="3">
        <f t="shared" si="20"/>
        <v>21538.461538461539</v>
      </c>
      <c r="J24" s="3">
        <f t="shared" si="21"/>
        <v>4307.6923076923076</v>
      </c>
      <c r="K24" s="3">
        <v>24</v>
      </c>
      <c r="L24" s="3">
        <f t="shared" si="22"/>
        <v>2722.2222222222222</v>
      </c>
      <c r="M24" s="3">
        <f t="shared" si="23"/>
        <v>2901.7094017094018</v>
      </c>
      <c r="N24" s="3">
        <f t="shared" si="24"/>
        <v>34820.51282051282</v>
      </c>
      <c r="O24" s="3">
        <f t="shared" si="25"/>
        <v>27160</v>
      </c>
      <c r="P24" s="3">
        <f t="shared" si="32"/>
        <v>2263.3333333333335</v>
      </c>
      <c r="Q24" s="4">
        <f t="shared" si="26"/>
        <v>0.74615384615384606</v>
      </c>
      <c r="R24" s="3">
        <v>12</v>
      </c>
      <c r="S24" s="3">
        <f t="shared" si="27"/>
        <v>3081.1965811965811</v>
      </c>
      <c r="T24" s="3">
        <f t="shared" si="28"/>
        <v>36974.358974358969</v>
      </c>
      <c r="U24" s="3">
        <f t="shared" si="29"/>
        <v>28839.999999999996</v>
      </c>
      <c r="V24" s="3">
        <f t="shared" si="33"/>
        <v>2403.333333333333</v>
      </c>
      <c r="W24" s="4">
        <f t="shared" si="30"/>
        <v>0.79230769230769205</v>
      </c>
    </row>
    <row r="25" spans="1:23" x14ac:dyDescent="0.3">
      <c r="A25" s="1">
        <v>395</v>
      </c>
      <c r="B25" s="5">
        <v>11</v>
      </c>
      <c r="C25" s="5">
        <v>2900</v>
      </c>
      <c r="D25" s="6">
        <f t="shared" si="17"/>
        <v>3717.9487179487178</v>
      </c>
      <c r="E25" s="3">
        <f t="shared" si="18"/>
        <v>48333.333333333328</v>
      </c>
      <c r="F25" s="3">
        <f t="shared" si="19"/>
        <v>37700</v>
      </c>
      <c r="G25" s="3">
        <f t="shared" si="31"/>
        <v>3141.6666666666665</v>
      </c>
      <c r="H25" s="3">
        <v>6</v>
      </c>
      <c r="I25" s="3">
        <f t="shared" si="20"/>
        <v>22307.692307692305</v>
      </c>
      <c r="J25" s="3">
        <f t="shared" si="21"/>
        <v>4461.538461538461</v>
      </c>
      <c r="K25" s="3">
        <v>24</v>
      </c>
      <c r="L25" s="3">
        <f t="shared" si="22"/>
        <v>2819.4444444444439</v>
      </c>
      <c r="M25" s="3">
        <f t="shared" si="23"/>
        <v>3005.3418803418799</v>
      </c>
      <c r="N25" s="3">
        <f t="shared" si="24"/>
        <v>36064.102564102563</v>
      </c>
      <c r="O25" s="3">
        <f t="shared" si="25"/>
        <v>28130</v>
      </c>
      <c r="P25" s="3">
        <f t="shared" si="32"/>
        <v>2344.1666666666665</v>
      </c>
      <c r="Q25" s="4">
        <f t="shared" si="26"/>
        <v>0.74615384615384617</v>
      </c>
      <c r="R25" s="3">
        <v>12</v>
      </c>
      <c r="S25" s="3">
        <f t="shared" si="27"/>
        <v>3191.2393162393155</v>
      </c>
      <c r="T25" s="3">
        <f t="shared" si="28"/>
        <v>38294.871794871782</v>
      </c>
      <c r="U25" s="3">
        <f t="shared" si="29"/>
        <v>29869.999999999993</v>
      </c>
      <c r="V25" s="3">
        <f t="shared" si="33"/>
        <v>2489.1666666666661</v>
      </c>
      <c r="W25" s="4">
        <f t="shared" si="30"/>
        <v>0.79230769230769216</v>
      </c>
    </row>
    <row r="59" spans="1:4" x14ac:dyDescent="0.3">
      <c r="B59" t="s">
        <v>15</v>
      </c>
      <c r="C59" t="s">
        <v>16</v>
      </c>
      <c r="D59" t="s">
        <v>17</v>
      </c>
    </row>
    <row r="60" spans="1:4" x14ac:dyDescent="0.3">
      <c r="A60" s="1">
        <v>170</v>
      </c>
      <c r="B60" s="6">
        <v>1668.3333333333333</v>
      </c>
      <c r="C60" s="6">
        <v>1481</v>
      </c>
      <c r="D60" s="6">
        <v>1558</v>
      </c>
    </row>
    <row r="61" spans="1:4" x14ac:dyDescent="0.3">
      <c r="A61" s="1">
        <v>175</v>
      </c>
      <c r="B61" s="6">
        <v>1690</v>
      </c>
      <c r="C61" s="6">
        <v>1482</v>
      </c>
      <c r="D61" s="6">
        <v>1560</v>
      </c>
    </row>
    <row r="62" spans="1:4" x14ac:dyDescent="0.3">
      <c r="A62" s="1">
        <v>180</v>
      </c>
      <c r="B62" s="6">
        <v>1768</v>
      </c>
      <c r="C62" s="6">
        <v>1485.6000000000001</v>
      </c>
      <c r="D62" s="6">
        <v>1567.2</v>
      </c>
    </row>
    <row r="63" spans="1:4" x14ac:dyDescent="0.3">
      <c r="A63" s="1">
        <v>185</v>
      </c>
      <c r="B63" s="6">
        <v>1820</v>
      </c>
      <c r="C63" s="6">
        <v>1488</v>
      </c>
      <c r="D63" s="6">
        <v>1572.0000000000002</v>
      </c>
    </row>
    <row r="64" spans="1:4" x14ac:dyDescent="0.3">
      <c r="A64" s="1">
        <v>190</v>
      </c>
      <c r="B64" s="6">
        <v>1906.6666666666667</v>
      </c>
      <c r="C64" s="6">
        <v>1492.0000000000002</v>
      </c>
      <c r="D64" s="6">
        <v>1580</v>
      </c>
    </row>
    <row r="65" spans="1:4" x14ac:dyDescent="0.3">
      <c r="A65" s="1">
        <v>195</v>
      </c>
      <c r="B65" s="6">
        <v>1950</v>
      </c>
      <c r="C65" s="6">
        <v>1494.0000000000002</v>
      </c>
      <c r="D65" s="6">
        <v>1584</v>
      </c>
    </row>
    <row r="66" spans="1:4" x14ac:dyDescent="0.3">
      <c r="A66" s="1">
        <v>200</v>
      </c>
      <c r="B66" s="6">
        <v>2015</v>
      </c>
      <c r="C66" s="6">
        <v>1503.5</v>
      </c>
      <c r="D66" s="6">
        <v>1596.5</v>
      </c>
    </row>
    <row r="67" spans="1:4" x14ac:dyDescent="0.3">
      <c r="A67" s="1">
        <v>215</v>
      </c>
      <c r="B67" s="6">
        <v>2058.3333333333335</v>
      </c>
      <c r="C67" s="6">
        <v>1535.8333333333337</v>
      </c>
      <c r="D67" s="6">
        <v>1630.8333333333333</v>
      </c>
    </row>
    <row r="68" spans="1:4" x14ac:dyDescent="0.3">
      <c r="A68" s="1">
        <v>225</v>
      </c>
      <c r="B68" s="6">
        <v>2101.666666666667</v>
      </c>
      <c r="C68" s="6">
        <v>1568.1666666666667</v>
      </c>
      <c r="D68" s="6">
        <v>1665.1666666666667</v>
      </c>
    </row>
    <row r="69" spans="1:4" x14ac:dyDescent="0.3">
      <c r="A69" s="1">
        <v>240</v>
      </c>
      <c r="B69" s="6">
        <v>2210</v>
      </c>
      <c r="C69" s="6">
        <v>1648.9999999999998</v>
      </c>
      <c r="D69" s="6">
        <v>1751</v>
      </c>
    </row>
    <row r="70" spans="1:4" x14ac:dyDescent="0.3">
      <c r="A70" s="1">
        <v>255</v>
      </c>
      <c r="B70" s="6">
        <v>2340</v>
      </c>
      <c r="C70" s="6">
        <v>1746</v>
      </c>
      <c r="D70" s="6">
        <v>1854.0000000000002</v>
      </c>
    </row>
    <row r="71" spans="1:4" x14ac:dyDescent="0.3">
      <c r="A71" s="1">
        <v>270</v>
      </c>
      <c r="B71" s="6">
        <v>2491.666666666667</v>
      </c>
      <c r="C71" s="6">
        <v>1859.1666666666667</v>
      </c>
      <c r="D71" s="6">
        <v>1974.1666666666663</v>
      </c>
    </row>
    <row r="72" spans="1:4" x14ac:dyDescent="0.3">
      <c r="A72" s="1">
        <v>285</v>
      </c>
      <c r="B72" s="6">
        <v>2665</v>
      </c>
      <c r="C72" s="6">
        <v>1988.4999999999998</v>
      </c>
      <c r="D72" s="6">
        <v>2111.5</v>
      </c>
    </row>
    <row r="73" spans="1:4" x14ac:dyDescent="0.3">
      <c r="A73" s="1">
        <v>305</v>
      </c>
      <c r="B73" s="6">
        <v>2665</v>
      </c>
      <c r="C73" s="6">
        <v>1988.4999999999998</v>
      </c>
      <c r="D73" s="6">
        <v>2111.5</v>
      </c>
    </row>
    <row r="76" spans="1:4" x14ac:dyDescent="0.3">
      <c r="A76" s="1">
        <v>255</v>
      </c>
      <c r="B76" s="6">
        <v>2275</v>
      </c>
      <c r="C76" s="6">
        <v>1697.5000000000002</v>
      </c>
      <c r="D76" s="3">
        <v>1802.5000000000002</v>
      </c>
    </row>
    <row r="77" spans="1:4" x14ac:dyDescent="0.3">
      <c r="A77" s="1">
        <v>270</v>
      </c>
      <c r="B77" s="6">
        <v>2340</v>
      </c>
      <c r="C77" s="6">
        <v>1746</v>
      </c>
      <c r="D77" s="3">
        <v>1854.0000000000002</v>
      </c>
    </row>
    <row r="78" spans="1:4" x14ac:dyDescent="0.3">
      <c r="A78" s="1">
        <v>285</v>
      </c>
      <c r="B78" s="6">
        <v>2470</v>
      </c>
      <c r="C78" s="6">
        <v>1843</v>
      </c>
      <c r="D78" s="3">
        <v>1957</v>
      </c>
    </row>
    <row r="79" spans="1:4" x14ac:dyDescent="0.3">
      <c r="A79" s="1">
        <v>305</v>
      </c>
      <c r="B79" s="6">
        <v>2643.3333333333335</v>
      </c>
      <c r="C79" s="6">
        <v>1972.3333333333333</v>
      </c>
      <c r="D79" s="3">
        <v>2094.3333333333335</v>
      </c>
    </row>
    <row r="80" spans="1:4" x14ac:dyDescent="0.3">
      <c r="A80" s="1">
        <v>320</v>
      </c>
      <c r="B80" s="6">
        <v>2838.3333333333335</v>
      </c>
      <c r="C80" s="6">
        <v>2117.8333333333335</v>
      </c>
      <c r="D80" s="3">
        <v>2248.8333333333335</v>
      </c>
    </row>
    <row r="81" spans="1:4" x14ac:dyDescent="0.3">
      <c r="A81" s="1">
        <v>335</v>
      </c>
      <c r="B81" s="6">
        <v>2859.9999999999995</v>
      </c>
      <c r="C81" s="6">
        <v>2133.9999999999995</v>
      </c>
      <c r="D81" s="3">
        <v>2265.9999999999995</v>
      </c>
    </row>
    <row r="82" spans="1:4" x14ac:dyDescent="0.3">
      <c r="A82" s="1">
        <v>365</v>
      </c>
      <c r="B82" s="6">
        <v>3033.3333333333339</v>
      </c>
      <c r="C82" s="6">
        <v>2263.3333333333335</v>
      </c>
      <c r="D82" s="3">
        <v>2403.333333333333</v>
      </c>
    </row>
    <row r="83" spans="1:4" x14ac:dyDescent="0.3">
      <c r="A83" s="1">
        <v>395</v>
      </c>
      <c r="B83" s="6">
        <v>3141.6666666666665</v>
      </c>
      <c r="C83" s="6">
        <v>2344.1666666666665</v>
      </c>
      <c r="D83" s="3">
        <v>2489.1666666666661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23" sqref="G23"/>
    </sheetView>
  </sheetViews>
  <sheetFormatPr baseColWidth="10" defaultRowHeight="14.4" x14ac:dyDescent="0.3"/>
  <cols>
    <col min="1" max="1" width="9.109375" customWidth="1"/>
    <col min="2" max="2" width="10.109375" bestFit="1" customWidth="1"/>
  </cols>
  <sheetData>
    <row r="1" spans="1:4" ht="15.6" thickTop="1" thickBot="1" x14ac:dyDescent="0.35">
      <c r="A1" s="13" t="s">
        <v>18</v>
      </c>
      <c r="B1" s="14" t="s">
        <v>15</v>
      </c>
      <c r="C1" s="23" t="s">
        <v>17</v>
      </c>
      <c r="D1" s="15" t="s">
        <v>16</v>
      </c>
    </row>
    <row r="2" spans="1:4" x14ac:dyDescent="0.3">
      <c r="A2" s="7">
        <v>170</v>
      </c>
      <c r="B2" s="11">
        <v>1668.3333333333333</v>
      </c>
      <c r="C2" s="21">
        <v>1558</v>
      </c>
      <c r="D2" s="8">
        <v>1481</v>
      </c>
    </row>
    <row r="3" spans="1:4" x14ac:dyDescent="0.3">
      <c r="A3" s="16">
        <v>180</v>
      </c>
      <c r="B3" s="20">
        <v>1768</v>
      </c>
      <c r="C3" s="17">
        <v>1567.2</v>
      </c>
      <c r="D3" s="18">
        <v>1485.6000000000001</v>
      </c>
    </row>
    <row r="4" spans="1:4" x14ac:dyDescent="0.3">
      <c r="A4" s="16">
        <v>190</v>
      </c>
      <c r="B4" s="20">
        <v>1906.6666666666667</v>
      </c>
      <c r="C4" s="17">
        <v>1580</v>
      </c>
      <c r="D4" s="18">
        <v>1492.0000000000002</v>
      </c>
    </row>
    <row r="5" spans="1:4" x14ac:dyDescent="0.3">
      <c r="A5" s="16">
        <v>200</v>
      </c>
      <c r="B5" s="20">
        <v>2015</v>
      </c>
      <c r="C5" s="17">
        <v>1596.5</v>
      </c>
      <c r="D5" s="18">
        <v>1503.5</v>
      </c>
    </row>
    <row r="6" spans="1:4" x14ac:dyDescent="0.3">
      <c r="A6" s="16">
        <v>225</v>
      </c>
      <c r="B6" s="20">
        <v>2101.666666666667</v>
      </c>
      <c r="C6" s="17">
        <v>1665.1666666666667</v>
      </c>
      <c r="D6" s="18">
        <v>1568.1666666666667</v>
      </c>
    </row>
    <row r="7" spans="1:4" x14ac:dyDescent="0.3">
      <c r="A7" s="16">
        <v>240</v>
      </c>
      <c r="B7" s="20">
        <v>2210</v>
      </c>
      <c r="C7" s="17">
        <v>1751</v>
      </c>
      <c r="D7" s="18">
        <v>1648.9999999999998</v>
      </c>
    </row>
    <row r="8" spans="1:4" x14ac:dyDescent="0.3">
      <c r="A8" s="16">
        <v>255</v>
      </c>
      <c r="B8" s="20">
        <v>2340</v>
      </c>
      <c r="C8" s="17">
        <v>1854.0000000000002</v>
      </c>
      <c r="D8" s="18">
        <v>1746</v>
      </c>
    </row>
    <row r="9" spans="1:4" x14ac:dyDescent="0.3">
      <c r="A9" s="16">
        <v>270</v>
      </c>
      <c r="B9" s="20">
        <v>2491.666666666667</v>
      </c>
      <c r="C9" s="17">
        <v>1974.1666666666663</v>
      </c>
      <c r="D9" s="18">
        <v>1859.1666666666667</v>
      </c>
    </row>
    <row r="10" spans="1:4" x14ac:dyDescent="0.3">
      <c r="A10" s="16">
        <v>285</v>
      </c>
      <c r="B10" s="20">
        <v>2470</v>
      </c>
      <c r="C10" s="19">
        <v>1957</v>
      </c>
      <c r="D10" s="18">
        <v>1843</v>
      </c>
    </row>
    <row r="11" spans="1:4" x14ac:dyDescent="0.3">
      <c r="A11" s="16">
        <v>305</v>
      </c>
      <c r="B11" s="20">
        <v>2643.3333333333335</v>
      </c>
      <c r="C11" s="19">
        <v>2094.3333333333335</v>
      </c>
      <c r="D11" s="18">
        <v>1972.3333333333333</v>
      </c>
    </row>
    <row r="12" spans="1:4" x14ac:dyDescent="0.3">
      <c r="A12" s="16">
        <v>320</v>
      </c>
      <c r="B12" s="20">
        <v>2838.3333333333335</v>
      </c>
      <c r="C12" s="19">
        <v>2248.8333333333335</v>
      </c>
      <c r="D12" s="18">
        <v>2117.8333333333335</v>
      </c>
    </row>
    <row r="13" spans="1:4" x14ac:dyDescent="0.3">
      <c r="A13" s="16">
        <v>335</v>
      </c>
      <c r="B13" s="20">
        <v>2859.9999999999995</v>
      </c>
      <c r="C13" s="19">
        <v>2265.9999999999995</v>
      </c>
      <c r="D13" s="18">
        <v>2133.9999999999995</v>
      </c>
    </row>
    <row r="14" spans="1:4" ht="15" thickBot="1" x14ac:dyDescent="0.35">
      <c r="A14" s="9">
        <v>365</v>
      </c>
      <c r="B14" s="12">
        <v>3033.3333333333339</v>
      </c>
      <c r="C14" s="22">
        <v>2403.333333333333</v>
      </c>
      <c r="D14" s="10">
        <v>2263.3333333333335</v>
      </c>
    </row>
    <row r="15" spans="1:4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B6" sqref="B6"/>
    </sheetView>
  </sheetViews>
  <sheetFormatPr baseColWidth="10" defaultRowHeight="14.4" x14ac:dyDescent="0.3"/>
  <sheetData>
    <row r="3" spans="2:2" x14ac:dyDescent="0.3">
      <c r="B3" t="s">
        <v>35</v>
      </c>
    </row>
    <row r="4" spans="2:2" x14ac:dyDescent="0.3">
      <c r="B4" t="s">
        <v>38</v>
      </c>
    </row>
    <row r="5" spans="2:2" x14ac:dyDescent="0.3">
      <c r="B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Simulation CFTC</vt:lpstr>
      <vt:lpstr>Données globales PSA</vt:lpstr>
      <vt:lpstr>Valeurs moyennes</vt:lpstr>
      <vt:lpstr>Feuil1</vt:lpstr>
    </vt:vector>
  </TitlesOfParts>
  <Company>PSA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CHAMOUTON - P234779</dc:creator>
  <cp:lastModifiedBy>Benoit</cp:lastModifiedBy>
  <cp:lastPrinted>2014-02-27T19:42:44Z</cp:lastPrinted>
  <dcterms:created xsi:type="dcterms:W3CDTF">2013-12-02T08:11:21Z</dcterms:created>
  <dcterms:modified xsi:type="dcterms:W3CDTF">2014-02-27T19:49:15Z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-958118333</vt:i4>
  </property>
  <property fmtid="{D5CDD505-2E9C-101B-9397-08002B2CF9AE}" pid="3" name="_NewReviewCycle">
    <vt:lpwstr/>
  </property>
  <property fmtid="{D5CDD505-2E9C-101B-9397-08002B2CF9AE}" pid="4" name="_EmailSubject">
    <vt:lpwstr>Fichier de calcul</vt:lpwstr>
  </property>
  <property fmtid="{D5CDD505-2E9C-101B-9397-08002B2CF9AE}" pid="5" name="_AuthorEmail">
    <vt:lpwstr>emmanuel.chamouton@mpsa.com</vt:lpwstr>
  </property>
  <property fmtid="{D5CDD505-2E9C-101B-9397-08002B2CF9AE}" pid="6" name="_AuthorEmailDisplayName">
    <vt:lpwstr>EMMANUEL CHAMOUTON - P234779</vt:lpwstr>
  </property>
  <property fmtid="{D5CDD505-2E9C-101B-9397-08002B2CF9AE}" pid="7" name="_ReviewingToolsShownOnce">
    <vt:lpwstr/>
  </property>
</Properties>
</file>